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nivie.ac.at\homedirs\schwabh6\Desktop\_TMP\"/>
    </mc:Choice>
  </mc:AlternateContent>
  <bookViews>
    <workbookView xWindow="0" yWindow="0" windowWidth="18140" windowHeight="8920"/>
  </bookViews>
  <sheets>
    <sheet name="§ 26" sheetId="6" r:id="rId1"/>
    <sheet name="§ 27 und sonstige" sheetId="5" r:id="rId2"/>
    <sheet name="§ 26 geringfügig" sheetId="7" r:id="rId3"/>
    <sheet name="§ 27 geringfügig" sheetId="8" r:id="rId4"/>
    <sheet name="freier DV - WV" sheetId="10" r:id="rId5"/>
  </sheets>
  <definedNames>
    <definedName name="_xlnm.Print_Area" localSheetId="0">'§ 26'!$A$1:$K$33</definedName>
    <definedName name="_xlnm.Print_Area" localSheetId="2">'§ 26 geringfügig'!$A$1:$K$32</definedName>
    <definedName name="_xlnm.Print_Area" localSheetId="3">'§ 27 geringfügig'!$A$1:$K$29</definedName>
    <definedName name="_xlnm.Print_Area" localSheetId="1">'§ 27 und sonstige'!$A$1:$K$30</definedName>
    <definedName name="_xlnm.Print_Area" localSheetId="4">'freier DV - WV'!$A$3:$P$41</definedName>
  </definedNames>
  <calcPr calcId="162913"/>
</workbook>
</file>

<file path=xl/calcChain.xml><?xml version="1.0" encoding="utf-8"?>
<calcChain xmlns="http://schemas.openxmlformats.org/spreadsheetml/2006/main">
  <c r="N40" i="10" l="1"/>
  <c r="C40" i="10"/>
  <c r="D40" i="10" s="1"/>
  <c r="N39" i="10"/>
  <c r="D39" i="10"/>
  <c r="C39" i="10"/>
  <c r="C41" i="10" s="1"/>
  <c r="B35" i="10"/>
  <c r="N28" i="10"/>
  <c r="C28" i="10"/>
  <c r="D28" i="10" s="1"/>
  <c r="N27" i="10"/>
  <c r="D27" i="10"/>
  <c r="C27" i="10"/>
  <c r="C29" i="10" s="1"/>
  <c r="B23" i="10"/>
  <c r="D16" i="10"/>
  <c r="C16" i="10"/>
  <c r="D15" i="10"/>
  <c r="C15" i="10"/>
  <c r="C14" i="10"/>
  <c r="C17" i="10" s="1"/>
  <c r="B10" i="10"/>
  <c r="D41" i="10" l="1"/>
  <c r="D29" i="10"/>
  <c r="D14" i="10"/>
  <c r="D17" i="10" s="1"/>
  <c r="E16" i="10" l="1"/>
  <c r="F16" i="10" s="1"/>
  <c r="H16" i="10" s="1"/>
  <c r="I16" i="10" s="1"/>
  <c r="E15" i="10"/>
  <c r="E14" i="10"/>
  <c r="F14" i="10" s="1"/>
  <c r="E27" i="10"/>
  <c r="F27" i="10" s="1"/>
  <c r="E28" i="10"/>
  <c r="F28" i="10" s="1"/>
  <c r="H28" i="10" s="1"/>
  <c r="E39" i="10"/>
  <c r="F39" i="10" s="1"/>
  <c r="E40" i="10"/>
  <c r="F40" i="10" s="1"/>
  <c r="H40" i="10" s="1"/>
  <c r="I28" i="10" l="1"/>
  <c r="L28" i="10"/>
  <c r="K28" i="10"/>
  <c r="F29" i="10"/>
  <c r="H27" i="10"/>
  <c r="I40" i="10"/>
  <c r="L40" i="10"/>
  <c r="K40" i="10"/>
  <c r="H14" i="10"/>
  <c r="I14" i="10" s="1"/>
  <c r="F41" i="10"/>
  <c r="H39" i="10"/>
  <c r="H15" i="10"/>
  <c r="F15" i="10"/>
  <c r="F17" i="10" s="1"/>
  <c r="K39" i="10" l="1"/>
  <c r="I39" i="10"/>
  <c r="K41" i="10" s="1"/>
  <c r="L41" i="10" s="1"/>
  <c r="L39" i="10"/>
  <c r="K15" i="10"/>
  <c r="I15" i="10"/>
  <c r="L15" i="10"/>
  <c r="K17" i="10"/>
  <c r="L17" i="10" s="1"/>
  <c r="K27" i="10"/>
  <c r="I27" i="10"/>
  <c r="K29" i="10" s="1"/>
  <c r="L29" i="10" s="1"/>
  <c r="L27" i="10"/>
  <c r="K16" i="6" l="1"/>
  <c r="J18" i="6" s="1"/>
  <c r="J27" i="6" s="1"/>
  <c r="H17" i="6"/>
  <c r="J26" i="6"/>
  <c r="C6" i="8" l="1"/>
  <c r="C6" i="7"/>
  <c r="B8" i="7" s="1"/>
  <c r="C8" i="7" s="1"/>
  <c r="C6" i="5"/>
  <c r="C6" i="6"/>
  <c r="B8" i="6" s="1"/>
  <c r="B12" i="6" l="1"/>
  <c r="B22" i="6"/>
  <c r="B8" i="5"/>
  <c r="B8" i="8"/>
  <c r="C8" i="8" s="1"/>
  <c r="J24" i="8"/>
  <c r="B20" i="8"/>
  <c r="K15" i="8"/>
  <c r="J16" i="8" s="1"/>
  <c r="J25" i="8" s="1"/>
  <c r="B11" i="8"/>
  <c r="J25" i="7"/>
  <c r="B21" i="7"/>
  <c r="B24" i="7" s="1"/>
  <c r="J17" i="7"/>
  <c r="J26" i="7" s="1"/>
  <c r="H16" i="7"/>
  <c r="K15" i="7"/>
  <c r="B11" i="7"/>
  <c r="B21" i="8" l="1"/>
  <c r="B15" i="6"/>
  <c r="B13" i="6"/>
  <c r="C12" i="6"/>
  <c r="B23" i="6"/>
  <c r="B25" i="6"/>
  <c r="B12" i="7"/>
  <c r="B22" i="7"/>
  <c r="B23" i="8"/>
  <c r="B24" i="8" s="1"/>
  <c r="B12" i="8"/>
  <c r="B14" i="8"/>
  <c r="C11" i="8"/>
  <c r="B14" i="7"/>
  <c r="C11" i="7"/>
  <c r="B25" i="7"/>
  <c r="C24" i="7"/>
  <c r="D24" i="7" s="1"/>
  <c r="F24" i="7" s="1"/>
  <c r="B21" i="5"/>
  <c r="B24" i="5" s="1"/>
  <c r="B25" i="5" s="1"/>
  <c r="B12" i="5"/>
  <c r="C12" i="5" s="1"/>
  <c r="J25" i="5"/>
  <c r="K16" i="5"/>
  <c r="J17" i="5" s="1"/>
  <c r="B27" i="8" l="1"/>
  <c r="C23" i="8"/>
  <c r="D23" i="8" s="1"/>
  <c r="F23" i="8" s="1"/>
  <c r="B26" i="6"/>
  <c r="C25" i="6"/>
  <c r="D25" i="6" s="1"/>
  <c r="F25" i="6" s="1"/>
  <c r="H18" i="6"/>
  <c r="C13" i="6"/>
  <c r="B29" i="6"/>
  <c r="B16" i="6"/>
  <c r="C15" i="6"/>
  <c r="D15" i="6" s="1"/>
  <c r="F15" i="6" s="1"/>
  <c r="B28" i="7"/>
  <c r="C24" i="8"/>
  <c r="D24" i="8" s="1"/>
  <c r="F24" i="8" s="1"/>
  <c r="C14" i="8"/>
  <c r="D14" i="8" s="1"/>
  <c r="F14" i="8" s="1"/>
  <c r="B15" i="8"/>
  <c r="H16" i="8"/>
  <c r="C12" i="8"/>
  <c r="C12" i="7"/>
  <c r="H17" i="7"/>
  <c r="C14" i="7"/>
  <c r="D14" i="7" s="1"/>
  <c r="F14" i="7" s="1"/>
  <c r="B15" i="7"/>
  <c r="C25" i="7"/>
  <c r="D25" i="7" s="1"/>
  <c r="F25" i="7" s="1"/>
  <c r="G25" i="7" s="1"/>
  <c r="H25" i="7" s="1"/>
  <c r="B22" i="5"/>
  <c r="B15" i="5"/>
  <c r="C15" i="5" s="1"/>
  <c r="D15" i="5" s="1"/>
  <c r="F15" i="5" s="1"/>
  <c r="J26" i="5"/>
  <c r="C25" i="5"/>
  <c r="C24" i="5"/>
  <c r="H17" i="5"/>
  <c r="B13" i="5"/>
  <c r="C13" i="5"/>
  <c r="G24" i="8" l="1"/>
  <c r="H24" i="8" s="1"/>
  <c r="B28" i="5"/>
  <c r="C26" i="6"/>
  <c r="D26" i="6" s="1"/>
  <c r="F26" i="6" s="1"/>
  <c r="G26" i="6" s="1"/>
  <c r="H26" i="6" s="1"/>
  <c r="C16" i="6"/>
  <c r="D16" i="6" s="1"/>
  <c r="F16" i="6" s="1"/>
  <c r="G16" i="6" s="1"/>
  <c r="H16" i="6" s="1"/>
  <c r="H19" i="6" s="1"/>
  <c r="C15" i="8"/>
  <c r="D15" i="8" s="1"/>
  <c r="F15" i="8" s="1"/>
  <c r="G15" i="8" s="1"/>
  <c r="H15" i="8" s="1"/>
  <c r="H17" i="8" s="1"/>
  <c r="C15" i="7"/>
  <c r="D15" i="7" s="1"/>
  <c r="F15" i="7" s="1"/>
  <c r="G15" i="7" s="1"/>
  <c r="H15" i="7" s="1"/>
  <c r="H18" i="7" s="1"/>
  <c r="H28" i="7" s="1"/>
  <c r="D25" i="5"/>
  <c r="F25" i="5" s="1"/>
  <c r="D24" i="5"/>
  <c r="F24" i="5" s="1"/>
  <c r="B16" i="5"/>
  <c r="C16" i="5" s="1"/>
  <c r="H27" i="8" l="1"/>
  <c r="D16" i="5"/>
  <c r="F16" i="5" s="1"/>
  <c r="G16" i="5" s="1"/>
  <c r="H16" i="5" s="1"/>
  <c r="H18" i="5" s="1"/>
  <c r="H29" i="6"/>
  <c r="G25" i="5"/>
  <c r="H25" i="5" s="1"/>
  <c r="H28" i="5" l="1"/>
</calcChain>
</file>

<file path=xl/comments1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</rPr>
          <t>Gesamtkosten ohne allfällige Gehaltssteigerungen ab 2018</t>
        </r>
      </text>
    </comment>
  </commentList>
</comments>
</file>

<file path=xl/comments2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>Gesamtkosten ohne allfällige Gehaltssteigerungen ab 2018</t>
        </r>
      </text>
    </comment>
  </commentList>
</comments>
</file>

<file path=xl/comments3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Gesamtkosten ohne allfällige Gehaltssteigerungen ab 2018
</t>
        </r>
      </text>
    </comment>
  </commentList>
</comments>
</file>

<file path=xl/comments4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 xml:space="preserve">gewünschte Beschäftigungsdauer
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Gesamtkosten ohne allfällige Gehaltssteigerungen ab 2018
</t>
        </r>
      </text>
    </comment>
  </commentList>
</comments>
</file>

<file path=xl/sharedStrings.xml><?xml version="1.0" encoding="utf-8"?>
<sst xmlns="http://schemas.openxmlformats.org/spreadsheetml/2006/main" count="230" uniqueCount="56">
  <si>
    <t>Sonderzahlung</t>
  </si>
  <si>
    <t>DG-Abgaben</t>
  </si>
  <si>
    <t>Gesamt</t>
  </si>
  <si>
    <t>brutto</t>
  </si>
  <si>
    <t>laufender Bezug</t>
  </si>
  <si>
    <t xml:space="preserve">Bezug monatlich </t>
  </si>
  <si>
    <t>Gesamt inkl. DG monatl.</t>
  </si>
  <si>
    <t>Pensionskasse</t>
  </si>
  <si>
    <t>Monatsbrutto €</t>
  </si>
  <si>
    <t>Anzahl der Monate</t>
  </si>
  <si>
    <t>BRUTTO-brutto Gesamt inkl.DG</t>
  </si>
  <si>
    <t>Grundgehalt</t>
  </si>
  <si>
    <t>SUMME 1</t>
  </si>
  <si>
    <t>SUMME 2</t>
  </si>
  <si>
    <t>Überzahlung</t>
  </si>
  <si>
    <t>§ 27 und sonstige</t>
  </si>
  <si>
    <t>§ 26</t>
  </si>
  <si>
    <t>Lohnverrechnungsabgabe/Monat in Euro</t>
  </si>
  <si>
    <t xml:space="preserve">Grundgehalt </t>
  </si>
  <si>
    <t>Pensionskasse (inkl Versicherungssteuer 2,5%)</t>
  </si>
  <si>
    <t>Endsumme brutto</t>
  </si>
  <si>
    <t>Ausmaß (in %)</t>
  </si>
  <si>
    <r>
      <rPr>
        <sz val="9"/>
        <rFont val="Arial"/>
        <family val="2"/>
      </rPr>
      <t xml:space="preserve">(anteiliges) </t>
    </r>
    <r>
      <rPr>
        <b/>
        <sz val="9"/>
        <rFont val="Arial"/>
        <family val="2"/>
      </rPr>
      <t>Jahresbrutto €</t>
    </r>
  </si>
  <si>
    <t>ohne Ubahnsteuer =  2 € pro Woche (somit 8 € bei 4 Wochen, 10 € bei 5 Wochen)</t>
  </si>
  <si>
    <t xml:space="preserve">Ubahnsteuer 10 € </t>
  </si>
  <si>
    <t>Ubahnsteuer 10 €</t>
  </si>
  <si>
    <t>§ 26 - geringfügig</t>
  </si>
  <si>
    <t>§ 27 und sonstige - geringfügig</t>
  </si>
  <si>
    <t>Gesamtbrutto €</t>
  </si>
  <si>
    <t>Ausmaß (in h)</t>
  </si>
  <si>
    <t>Grundgehalt lt. KV*</t>
  </si>
  <si>
    <t>*Aktuelles Grundgehalt lt. Kollektivvertrag (KV) siehe:</t>
  </si>
  <si>
    <t>GESAMTSUMME brutto-brutto</t>
  </si>
  <si>
    <t xml:space="preserve">*Aktuelles Grundgehalt lt. Kollektivvertrag (KV) siehe: </t>
  </si>
  <si>
    <t>Personalkostensätze des FWF siehe:</t>
  </si>
  <si>
    <t>http://www.fwf.ac.at/de/forschungsfoerderung/personalkostensaetze/</t>
  </si>
  <si>
    <t>http://personalwesen.univie.ac.at</t>
  </si>
  <si>
    <t>Freier Dienstvertrag</t>
  </si>
  <si>
    <t>DG-Abgaben in %</t>
  </si>
  <si>
    <t>Geringfügigkeitsgrenze</t>
  </si>
  <si>
    <t>ab 01.01.2020</t>
  </si>
  <si>
    <t>G133</t>
  </si>
  <si>
    <t>G139</t>
  </si>
  <si>
    <t>Werkvertrag</t>
  </si>
  <si>
    <t xml:space="preserve">Variante: </t>
  </si>
  <si>
    <t>fr. DV/WV &gt;1 Monat</t>
  </si>
  <si>
    <t>Betrag</t>
  </si>
  <si>
    <t>inkl. DG-Abgaben</t>
  </si>
  <si>
    <t>excl. DG-Abgaben</t>
  </si>
  <si>
    <t>Von</t>
  </si>
  <si>
    <t>Bis</t>
  </si>
  <si>
    <t>Tage</t>
  </si>
  <si>
    <t>Monate</t>
  </si>
  <si>
    <t>fr. DV/WV &lt;= 1 Monat</t>
  </si>
  <si>
    <t>fr. DV/WV &gt; 1 Monat nur Rumpfmonate</t>
  </si>
  <si>
    <t>monatlicher Bruttobetrag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</si>
</sst>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00%"/>
    <numFmt numFmtId="166" formatCode="0.0%"/>
    <numFmt numFmtId="167" formatCode="0.000"/>
    <numFmt numFmtId="168" formatCode="#,##0.00\ &quot;€&quot;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11"/>
      <color rgb="FF3E3F4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4" fontId="10" fillId="0" borderId="0" xfId="0" applyNumberFormat="1" applyFont="1"/>
    <xf numFmtId="0" fontId="11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4" fontId="0" fillId="0" borderId="2" xfId="0" applyNumberForma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left"/>
    </xf>
    <xf numFmtId="164" fontId="0" fillId="0" borderId="0" xfId="0" applyNumberFormat="1" applyBorder="1"/>
    <xf numFmtId="4" fontId="13" fillId="0" borderId="0" xfId="0" applyNumberFormat="1" applyFont="1" applyBorder="1"/>
    <xf numFmtId="4" fontId="1" fillId="0" borderId="0" xfId="0" applyNumberFormat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10" fillId="0" borderId="5" xfId="0" applyNumberFormat="1" applyFont="1" applyBorder="1"/>
    <xf numFmtId="0" fontId="11" fillId="0" borderId="5" xfId="0" applyFont="1" applyBorder="1"/>
    <xf numFmtId="0" fontId="0" fillId="0" borderId="5" xfId="0" applyBorder="1"/>
    <xf numFmtId="0" fontId="0" fillId="0" borderId="0" xfId="0" applyBorder="1" applyAlignment="1">
      <alignment horizontal="left"/>
    </xf>
    <xf numFmtId="4" fontId="10" fillId="0" borderId="0" xfId="0" applyNumberFormat="1" applyFont="1" applyBorder="1"/>
    <xf numFmtId="0" fontId="11" fillId="0" borderId="0" xfId="0" applyFont="1" applyBorder="1"/>
    <xf numFmtId="4" fontId="5" fillId="0" borderId="0" xfId="0" applyNumberFormat="1" applyFont="1" applyBorder="1"/>
    <xf numFmtId="4" fontId="12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4" fontId="1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4" fontId="14" fillId="0" borderId="7" xfId="0" applyNumberFormat="1" applyFont="1" applyBorder="1"/>
    <xf numFmtId="0" fontId="14" fillId="0" borderId="7" xfId="0" applyFont="1" applyBorder="1"/>
    <xf numFmtId="0" fontId="0" fillId="0" borderId="7" xfId="0" applyBorder="1"/>
    <xf numFmtId="0" fontId="0" fillId="0" borderId="8" xfId="0" applyBorder="1"/>
    <xf numFmtId="4" fontId="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4" fontId="1" fillId="0" borderId="0" xfId="0" applyNumberFormat="1" applyFont="1"/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166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17" fillId="0" borderId="0" xfId="0" applyNumberFormat="1" applyFont="1"/>
    <xf numFmtId="0" fontId="0" fillId="0" borderId="5" xfId="0" applyBorder="1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14" fontId="0" fillId="0" borderId="0" xfId="0" applyNumberFormat="1"/>
    <xf numFmtId="0" fontId="18" fillId="0" borderId="0" xfId="0" applyFont="1"/>
    <xf numFmtId="2" fontId="0" fillId="0" borderId="0" xfId="0" applyNumberFormat="1"/>
    <xf numFmtId="4" fontId="3" fillId="2" borderId="1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9" fillId="0" borderId="0" xfId="1"/>
    <xf numFmtId="0" fontId="1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0" fillId="0" borderId="14" xfId="0" applyBorder="1"/>
    <xf numFmtId="4" fontId="9" fillId="3" borderId="6" xfId="0" applyNumberFormat="1" applyFont="1" applyFill="1" applyBorder="1"/>
    <xf numFmtId="0" fontId="9" fillId="3" borderId="7" xfId="0" applyFont="1" applyFill="1" applyBorder="1"/>
    <xf numFmtId="0" fontId="0" fillId="3" borderId="7" xfId="0" applyFill="1" applyBorder="1"/>
    <xf numFmtId="0" fontId="0" fillId="3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8" fillId="0" borderId="18" xfId="0" applyFont="1" applyBorder="1"/>
    <xf numFmtId="0" fontId="0" fillId="0" borderId="19" xfId="0" applyBorder="1"/>
    <xf numFmtId="0" fontId="5" fillId="0" borderId="18" xfId="0" applyFont="1" applyBorder="1" applyAlignment="1">
      <alignment vertical="center"/>
    </xf>
    <xf numFmtId="0" fontId="0" fillId="0" borderId="4" xfId="0" applyBorder="1"/>
    <xf numFmtId="4" fontId="3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0" fillId="0" borderId="20" xfId="0" applyBorder="1"/>
    <xf numFmtId="0" fontId="13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  <xf numFmtId="4" fontId="17" fillId="0" borderId="0" xfId="0" applyNumberFormat="1" applyFont="1" applyAlignment="1"/>
    <xf numFmtId="165" fontId="3" fillId="0" borderId="0" xfId="0" applyNumberFormat="1" applyFont="1"/>
    <xf numFmtId="0" fontId="22" fillId="0" borderId="0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4" borderId="9" xfId="0" applyNumberFormat="1" applyFont="1" applyFill="1" applyBorder="1" applyAlignment="1" applyProtection="1">
      <alignment horizontal="center"/>
    </xf>
    <xf numFmtId="165" fontId="22" fillId="4" borderId="8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/>
    <xf numFmtId="4" fontId="3" fillId="0" borderId="0" xfId="0" applyNumberFormat="1" applyFont="1" applyFill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1" fillId="0" borderId="17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Border="1"/>
    <xf numFmtId="0" fontId="1" fillId="0" borderId="18" xfId="0" applyFont="1" applyBorder="1"/>
    <xf numFmtId="0" fontId="1" fillId="0" borderId="3" xfId="0" applyFont="1" applyBorder="1"/>
    <xf numFmtId="10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4" fontId="0" fillId="0" borderId="0" xfId="0" applyNumberFormat="1" applyBorder="1"/>
    <xf numFmtId="2" fontId="3" fillId="2" borderId="9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Border="1"/>
    <xf numFmtId="0" fontId="23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4" fontId="0" fillId="2" borderId="21" xfId="0" applyNumberFormat="1" applyFill="1" applyBorder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7" fontId="0" fillId="0" borderId="0" xfId="0" applyNumberFormat="1" applyBorder="1"/>
    <xf numFmtId="167" fontId="1" fillId="0" borderId="0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2" fontId="1" fillId="0" borderId="0" xfId="0" applyNumberFormat="1" applyFont="1" applyBorder="1"/>
    <xf numFmtId="14" fontId="0" fillId="2" borderId="8" xfId="0" applyNumberFormat="1" applyFill="1" applyBorder="1" applyAlignment="1" applyProtection="1">
      <alignment horizontal="center"/>
      <protection locked="0"/>
    </xf>
    <xf numFmtId="167" fontId="1" fillId="0" borderId="0" xfId="0" applyNumberFormat="1" applyFont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left"/>
    </xf>
    <xf numFmtId="168" fontId="3" fillId="6" borderId="9" xfId="0" applyNumberFormat="1" applyFont="1" applyFill="1" applyBorder="1" applyAlignment="1">
      <alignment horizontal="center"/>
    </xf>
    <xf numFmtId="2" fontId="25" fillId="0" borderId="0" xfId="0" applyNumberFormat="1" applyFont="1" applyBorder="1"/>
    <xf numFmtId="2" fontId="3" fillId="0" borderId="23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0" fontId="0" fillId="0" borderId="5" xfId="0" applyNumberFormat="1" applyBorder="1"/>
    <xf numFmtId="0" fontId="0" fillId="0" borderId="5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1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0" fillId="0" borderId="0" xfId="0" applyNumberFormat="1"/>
    <xf numFmtId="165" fontId="1" fillId="0" borderId="0" xfId="0" applyNumberFormat="1" applyFont="1"/>
    <xf numFmtId="0" fontId="1" fillId="0" borderId="2" xfId="0" applyFont="1" applyBorder="1"/>
    <xf numFmtId="0" fontId="1" fillId="0" borderId="17" xfId="0" applyFont="1" applyBorder="1"/>
    <xf numFmtId="0" fontId="1" fillId="0" borderId="0" xfId="0" applyFont="1" applyBorder="1" applyAlignment="1">
      <alignment horizontal="center" vertical="center"/>
    </xf>
    <xf numFmtId="0" fontId="26" fillId="0" borderId="0" xfId="0" applyFont="1" applyBorder="1"/>
    <xf numFmtId="167" fontId="1" fillId="0" borderId="5" xfId="0" applyNumberFormat="1" applyFont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5" borderId="2" xfId="0" applyFill="1" applyBorder="1"/>
    <xf numFmtId="0" fontId="27" fillId="0" borderId="0" xfId="0" applyNumberFormat="1" applyFont="1"/>
    <xf numFmtId="0" fontId="27" fillId="0" borderId="0" xfId="0" applyFont="1"/>
    <xf numFmtId="2" fontId="28" fillId="0" borderId="0" xfId="0" applyNumberFormat="1" applyFont="1"/>
    <xf numFmtId="168" fontId="0" fillId="0" borderId="0" xfId="0" applyNumberForma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3">
    <cellStyle name="Link" xfId="1" builtinId="8"/>
    <cellStyle name="Prozent 2" xfId="2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2" name="Grafik 1" descr="https://d.adroll.com/cm/r/ou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810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</xdr:colOff>
      <xdr:row>38</xdr:row>
      <xdr:rowOff>0</xdr:rowOff>
    </xdr:from>
    <xdr:to>
      <xdr:col>18</xdr:col>
      <xdr:colOff>28575</xdr:colOff>
      <xdr:row>38</xdr:row>
      <xdr:rowOff>9525</xdr:rowOff>
    </xdr:to>
    <xdr:pic>
      <xdr:nvPicPr>
        <xdr:cNvPr id="3" name="Grafik 2" descr="https://d.adroll.com/cm/b/ou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15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38</xdr:row>
      <xdr:rowOff>0</xdr:rowOff>
    </xdr:from>
    <xdr:to>
      <xdr:col>18</xdr:col>
      <xdr:colOff>47625</xdr:colOff>
      <xdr:row>38</xdr:row>
      <xdr:rowOff>9525</xdr:rowOff>
    </xdr:to>
    <xdr:pic>
      <xdr:nvPicPr>
        <xdr:cNvPr id="4" name="Grafik 3" descr="https://d.adroll.com/cm/x/ou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620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57150</xdr:colOff>
      <xdr:row>38</xdr:row>
      <xdr:rowOff>0</xdr:rowOff>
    </xdr:from>
    <xdr:to>
      <xdr:col>18</xdr:col>
      <xdr:colOff>66675</xdr:colOff>
      <xdr:row>38</xdr:row>
      <xdr:rowOff>9525</xdr:rowOff>
    </xdr:to>
    <xdr:pic>
      <xdr:nvPicPr>
        <xdr:cNvPr id="5" name="Grafik 4" descr="https://d.adroll.com/cm/l/ou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25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38</xdr:row>
      <xdr:rowOff>0</xdr:rowOff>
    </xdr:from>
    <xdr:to>
      <xdr:col>18</xdr:col>
      <xdr:colOff>85725</xdr:colOff>
      <xdr:row>38</xdr:row>
      <xdr:rowOff>9525</xdr:rowOff>
    </xdr:to>
    <xdr:pic>
      <xdr:nvPicPr>
        <xdr:cNvPr id="6" name="Grafik 5" descr="https://d.adroll.com/cm/o/ou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430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38</xdr:row>
      <xdr:rowOff>0</xdr:rowOff>
    </xdr:from>
    <xdr:to>
      <xdr:col>18</xdr:col>
      <xdr:colOff>104775</xdr:colOff>
      <xdr:row>38</xdr:row>
      <xdr:rowOff>9525</xdr:rowOff>
    </xdr:to>
    <xdr:pic>
      <xdr:nvPicPr>
        <xdr:cNvPr id="7" name="Grafik 6" descr="https://d.adroll.com/cm/g/out?google_nid=adroll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35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885825</xdr:colOff>
      <xdr:row>6</xdr:row>
      <xdr:rowOff>28575</xdr:rowOff>
    </xdr:from>
    <xdr:to>
      <xdr:col>24</xdr:col>
      <xdr:colOff>709474</xdr:colOff>
      <xdr:row>26</xdr:row>
      <xdr:rowOff>149038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34725" y="1050925"/>
          <a:ext cx="6884849" cy="351771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</xdr:row>
      <xdr:rowOff>133350</xdr:rowOff>
    </xdr:from>
    <xdr:to>
      <xdr:col>24</xdr:col>
      <xdr:colOff>704849</xdr:colOff>
      <xdr:row>35</xdr:row>
      <xdr:rowOff>145540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14100" y="4552950"/>
          <a:ext cx="6800849" cy="156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sonalwesen.univie.ac.at/" TargetMode="External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ersonalwesen.univie.ac.at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ersonalwesen.univie.ac.at/" TargetMode="External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ersonalwesen.univie.ac.at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abSelected="1" zoomScale="85" zoomScaleNormal="85" workbookViewId="0">
      <selection activeCell="A33" sqref="A33"/>
    </sheetView>
  </sheetViews>
  <sheetFormatPr baseColWidth="10" defaultRowHeight="12.5" x14ac:dyDescent="0.25"/>
  <cols>
    <col min="1" max="1" width="17.26953125" customWidth="1"/>
    <col min="2" max="2" width="17.54296875" customWidth="1"/>
    <col min="3" max="3" width="13.54296875" customWidth="1"/>
    <col min="4" max="4" width="13.453125" customWidth="1"/>
    <col min="5" max="5" width="11.81640625" customWidth="1"/>
    <col min="6" max="7" width="11.54296875" bestFit="1" customWidth="1"/>
    <col min="8" max="8" width="15.26953125" customWidth="1"/>
    <col min="10" max="10" width="6.7265625" customWidth="1"/>
    <col min="11" max="11" width="12" bestFit="1" customWidth="1"/>
  </cols>
  <sheetData>
    <row r="1" spans="1:22" ht="16.5" customHeight="1" x14ac:dyDescent="0.3">
      <c r="A1" s="5" t="s">
        <v>16</v>
      </c>
      <c r="B1" s="3" t="s">
        <v>4</v>
      </c>
      <c r="C1" s="3" t="s">
        <v>0</v>
      </c>
      <c r="D1" s="11" t="s">
        <v>19</v>
      </c>
      <c r="E1" s="3" t="s">
        <v>17</v>
      </c>
      <c r="F1" s="1"/>
      <c r="G1" s="1"/>
    </row>
    <row r="2" spans="1:22" ht="13" x14ac:dyDescent="0.3">
      <c r="A2" s="2"/>
      <c r="B2" s="105">
        <v>0.25585000000000002</v>
      </c>
      <c r="C2" s="105">
        <v>0.24615000000000001</v>
      </c>
      <c r="D2" s="12">
        <v>3.075E-2</v>
      </c>
      <c r="E2" s="13">
        <v>14</v>
      </c>
      <c r="F2" s="1"/>
      <c r="G2" s="1"/>
    </row>
    <row r="3" spans="1:22" x14ac:dyDescent="0.25">
      <c r="A3" s="2"/>
      <c r="B3" s="61" t="s">
        <v>23</v>
      </c>
      <c r="C3" s="1"/>
      <c r="D3" s="1"/>
      <c r="E3" s="1"/>
      <c r="F3" s="1"/>
      <c r="G3" s="1"/>
    </row>
    <row r="4" spans="1:22" x14ac:dyDescent="0.25">
      <c r="A4" s="2"/>
      <c r="B4" s="61"/>
      <c r="C4" s="1"/>
      <c r="D4" s="1"/>
      <c r="E4" s="1"/>
      <c r="F4" s="1"/>
      <c r="G4" s="1"/>
    </row>
    <row r="5" spans="1:22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  <c r="H5" s="71"/>
      <c r="I5" s="71"/>
    </row>
    <row r="6" spans="1:22" ht="13" x14ac:dyDescent="0.3">
      <c r="A6" s="76" t="s">
        <v>30</v>
      </c>
      <c r="B6" s="77">
        <v>4061.5</v>
      </c>
      <c r="C6" s="180">
        <f>D6/40</f>
        <v>1</v>
      </c>
      <c r="D6" s="181">
        <v>40</v>
      </c>
      <c r="E6" s="1"/>
      <c r="F6" s="1"/>
      <c r="G6" s="1"/>
    </row>
    <row r="7" spans="1:22" ht="13.5" thickBot="1" x14ac:dyDescent="0.35">
      <c r="A7" s="76" t="s">
        <v>14</v>
      </c>
      <c r="B7" s="78"/>
      <c r="C7" s="180"/>
      <c r="D7" s="182"/>
      <c r="E7" s="1"/>
      <c r="F7" s="1"/>
      <c r="G7" s="1"/>
    </row>
    <row r="8" spans="1:22" ht="13.5" x14ac:dyDescent="0.3">
      <c r="A8" s="5" t="s">
        <v>28</v>
      </c>
      <c r="B8" s="13">
        <f>SUM(B6:B7)*C6</f>
        <v>4061.5</v>
      </c>
      <c r="C8" s="1"/>
      <c r="D8" s="1"/>
      <c r="E8" s="1"/>
      <c r="F8" s="1"/>
      <c r="G8" s="1"/>
      <c r="J8" s="73"/>
      <c r="K8" s="72"/>
    </row>
    <row r="9" spans="1:22" x14ac:dyDescent="0.25">
      <c r="A9" s="2"/>
      <c r="B9" s="1"/>
      <c r="C9" s="1"/>
      <c r="D9" s="1"/>
      <c r="E9" s="1"/>
      <c r="F9" s="1"/>
      <c r="G9" s="1"/>
      <c r="L9" s="19"/>
      <c r="M9" s="19"/>
      <c r="N9" s="19"/>
      <c r="O9" s="19"/>
      <c r="P9" s="19"/>
      <c r="U9" s="19"/>
      <c r="V9" s="19"/>
    </row>
    <row r="10" spans="1:22" s="19" customFormat="1" ht="13" thickBot="1" x14ac:dyDescent="0.3">
      <c r="A10" s="68"/>
      <c r="B10" s="34"/>
      <c r="C10" s="34"/>
      <c r="D10" s="34"/>
      <c r="E10" s="34"/>
      <c r="F10" s="34"/>
      <c r="G10" s="34"/>
      <c r="H10" s="37"/>
      <c r="I10" s="37"/>
      <c r="J10" s="37"/>
      <c r="K10" s="37"/>
    </row>
    <row r="11" spans="1:22" s="19" customFormat="1" x14ac:dyDescent="0.25">
      <c r="A11" s="14"/>
      <c r="B11" s="55" t="s">
        <v>18</v>
      </c>
      <c r="C11" s="15" t="s">
        <v>7</v>
      </c>
      <c r="D11" s="15"/>
      <c r="E11" s="15"/>
      <c r="F11" s="15"/>
      <c r="G11" s="15"/>
      <c r="H11" s="16"/>
      <c r="I11" s="16"/>
      <c r="J11" s="16"/>
      <c r="K11" s="91"/>
    </row>
    <row r="12" spans="1:22" s="19" customFormat="1" ht="13" x14ac:dyDescent="0.3">
      <c r="A12" s="17" t="s">
        <v>8</v>
      </c>
      <c r="B12" s="20">
        <f>B6*C6</f>
        <v>4061.5</v>
      </c>
      <c r="C12" s="18">
        <f>B12*D2</f>
        <v>124.891125</v>
      </c>
      <c r="D12" s="18"/>
      <c r="E12" s="18"/>
      <c r="F12" s="18"/>
      <c r="G12" s="18"/>
      <c r="K12" s="92"/>
    </row>
    <row r="13" spans="1:22" s="27" customFormat="1" ht="23.5" thickBot="1" x14ac:dyDescent="0.3">
      <c r="A13" s="60" t="s">
        <v>22</v>
      </c>
      <c r="B13" s="57">
        <f>B12*J18</f>
        <v>56861</v>
      </c>
      <c r="C13" s="22">
        <f>C12*J18</f>
        <v>1748.4757500000001</v>
      </c>
      <c r="D13" s="22"/>
      <c r="E13" s="22"/>
      <c r="F13" s="22"/>
      <c r="G13" s="22"/>
      <c r="K13" s="93"/>
    </row>
    <row r="14" spans="1:22" s="27" customFormat="1" ht="25.5" customHeight="1" thickBot="1" x14ac:dyDescent="0.3">
      <c r="A14" s="21"/>
      <c r="B14" s="22" t="s">
        <v>3</v>
      </c>
      <c r="C14" s="22" t="s">
        <v>1</v>
      </c>
      <c r="D14" s="22" t="s">
        <v>2</v>
      </c>
      <c r="E14" s="23" t="s">
        <v>24</v>
      </c>
      <c r="F14" s="22"/>
      <c r="G14" s="24" t="s">
        <v>6</v>
      </c>
      <c r="H14" s="25" t="s">
        <v>10</v>
      </c>
      <c r="I14" s="26"/>
      <c r="J14" s="82" t="s">
        <v>9</v>
      </c>
      <c r="K14" s="75"/>
    </row>
    <row r="15" spans="1:22" s="19" customFormat="1" ht="13" thickBot="1" x14ac:dyDescent="0.3">
      <c r="A15" s="28" t="s">
        <v>5</v>
      </c>
      <c r="B15" s="29">
        <f>B12</f>
        <v>4061.5</v>
      </c>
      <c r="C15" s="18">
        <f>B15*$B$2</f>
        <v>1039.134775</v>
      </c>
      <c r="D15" s="18">
        <f>SUM(B15:C15)</f>
        <v>5100.6347750000004</v>
      </c>
      <c r="E15" s="18">
        <v>10</v>
      </c>
      <c r="F15" s="30">
        <f>D15+E15</f>
        <v>5110.6347750000004</v>
      </c>
      <c r="G15" s="18"/>
      <c r="H15" s="31"/>
      <c r="K15" s="92"/>
    </row>
    <row r="16" spans="1:22" s="19" customFormat="1" ht="13.5" thickBot="1" x14ac:dyDescent="0.35">
      <c r="A16" s="32" t="s">
        <v>0</v>
      </c>
      <c r="B16" s="18">
        <f>B15/12*2</f>
        <v>676.91666666666663</v>
      </c>
      <c r="C16" s="18">
        <f>B16*$C$2</f>
        <v>166.62303750000001</v>
      </c>
      <c r="D16" s="18">
        <f>SUM(B16:C16)</f>
        <v>843.53970416666664</v>
      </c>
      <c r="E16" s="18"/>
      <c r="F16" s="18">
        <f>D16</f>
        <v>843.53970416666664</v>
      </c>
      <c r="G16" s="18">
        <f>F15+F16</f>
        <v>5954.174479166667</v>
      </c>
      <c r="H16" s="20">
        <f>G16*J16</f>
        <v>71450.09375</v>
      </c>
      <c r="J16" s="84">
        <v>12</v>
      </c>
      <c r="K16" s="94">
        <f>14/12</f>
        <v>1.1666666666666667</v>
      </c>
    </row>
    <row r="17" spans="1:42" s="19" customFormat="1" ht="13" x14ac:dyDescent="0.3">
      <c r="A17" s="32"/>
      <c r="B17" s="18"/>
      <c r="C17" s="18"/>
      <c r="D17" s="18"/>
      <c r="E17" s="18"/>
      <c r="F17" s="18"/>
      <c r="G17" s="18"/>
      <c r="H17" s="20">
        <f>E2*J16</f>
        <v>168</v>
      </c>
      <c r="I17" s="19" t="s">
        <v>16</v>
      </c>
      <c r="K17" s="92"/>
    </row>
    <row r="18" spans="1:42" s="19" customFormat="1" ht="15" customHeight="1" x14ac:dyDescent="0.3">
      <c r="A18" s="32"/>
      <c r="B18" s="18"/>
      <c r="C18" s="18"/>
      <c r="D18" s="18"/>
      <c r="E18" s="18"/>
      <c r="F18" s="18"/>
      <c r="G18" s="18"/>
      <c r="H18" s="98">
        <f>C12*J18</f>
        <v>1748.4757500000001</v>
      </c>
      <c r="I18" s="102" t="s">
        <v>7</v>
      </c>
      <c r="J18" s="99">
        <f>J16*K16</f>
        <v>14</v>
      </c>
      <c r="K18" s="103"/>
    </row>
    <row r="19" spans="1:42" s="19" customFormat="1" ht="13.5" thickBot="1" x14ac:dyDescent="0.35">
      <c r="A19" s="33"/>
      <c r="B19" s="34"/>
      <c r="C19" s="34"/>
      <c r="D19" s="34"/>
      <c r="E19" s="34"/>
      <c r="F19" s="34"/>
      <c r="G19" s="34"/>
      <c r="H19" s="35">
        <f>SUM(H16:H18)</f>
        <v>73366.569499999998</v>
      </c>
      <c r="I19" s="36" t="s">
        <v>12</v>
      </c>
      <c r="J19" s="37"/>
      <c r="K19" s="95"/>
    </row>
    <row r="20" spans="1:42" s="19" customFormat="1" ht="13.5" thickBot="1" x14ac:dyDescent="0.35">
      <c r="A20" s="38"/>
      <c r="B20" s="18"/>
      <c r="C20" s="18"/>
      <c r="D20" s="18"/>
      <c r="E20" s="18"/>
      <c r="F20" s="18"/>
      <c r="G20" s="18"/>
      <c r="H20" s="39"/>
      <c r="I20" s="40"/>
    </row>
    <row r="21" spans="1:42" s="16" customFormat="1" x14ac:dyDescent="0.25">
      <c r="A21" s="14"/>
      <c r="B21" s="55" t="s">
        <v>14</v>
      </c>
      <c r="C21" s="15"/>
      <c r="D21" s="15"/>
      <c r="E21" s="15"/>
      <c r="F21" s="15"/>
      <c r="G21" s="15"/>
      <c r="K21" s="9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9" customFormat="1" ht="13" x14ac:dyDescent="0.3">
      <c r="A22" s="17" t="s">
        <v>8</v>
      </c>
      <c r="B22" s="20">
        <f>B7*C6</f>
        <v>0</v>
      </c>
      <c r="C22" s="18"/>
      <c r="D22" s="18"/>
      <c r="E22" s="18"/>
      <c r="F22" s="18"/>
      <c r="G22" s="18"/>
      <c r="K22" s="92"/>
    </row>
    <row r="23" spans="1:42" s="59" customFormat="1" ht="23" x14ac:dyDescent="0.25">
      <c r="A23" s="60" t="s">
        <v>22</v>
      </c>
      <c r="B23" s="57">
        <f>B22*J18</f>
        <v>0</v>
      </c>
      <c r="C23" s="58"/>
      <c r="D23" s="58"/>
      <c r="E23" s="58"/>
      <c r="F23" s="58"/>
      <c r="G23" s="58"/>
      <c r="K23" s="96"/>
    </row>
    <row r="24" spans="1:42" s="27" customFormat="1" ht="24" customHeight="1" x14ac:dyDescent="0.25">
      <c r="A24" s="21"/>
      <c r="B24" s="22" t="s">
        <v>3</v>
      </c>
      <c r="C24" s="22" t="s">
        <v>1</v>
      </c>
      <c r="D24" s="22" t="s">
        <v>2</v>
      </c>
      <c r="E24" s="62" t="s">
        <v>25</v>
      </c>
      <c r="F24" s="22"/>
      <c r="G24" s="24" t="s">
        <v>6</v>
      </c>
      <c r="H24" s="25" t="s">
        <v>10</v>
      </c>
      <c r="J24" s="27" t="s">
        <v>9</v>
      </c>
      <c r="K24" s="93"/>
    </row>
    <row r="25" spans="1:42" s="19" customFormat="1" ht="13" x14ac:dyDescent="0.3">
      <c r="A25" s="43" t="s">
        <v>5</v>
      </c>
      <c r="B25" s="29">
        <f>B22</f>
        <v>0</v>
      </c>
      <c r="C25" s="18">
        <f>B25*$B$2</f>
        <v>0</v>
      </c>
      <c r="D25" s="18">
        <f>SUM(B25:C25)</f>
        <v>0</v>
      </c>
      <c r="E25" s="44">
        <v>0</v>
      </c>
      <c r="F25" s="31">
        <f>D25+E25</f>
        <v>0</v>
      </c>
      <c r="G25" s="18"/>
      <c r="H25" s="41"/>
      <c r="K25" s="92"/>
    </row>
    <row r="26" spans="1:42" s="19" customFormat="1" ht="13" x14ac:dyDescent="0.3">
      <c r="A26" s="32" t="s">
        <v>0</v>
      </c>
      <c r="B26" s="18">
        <f>B25/12*2</f>
        <v>0</v>
      </c>
      <c r="C26" s="18">
        <f>B26*$C$2</f>
        <v>0</v>
      </c>
      <c r="D26" s="18">
        <f>SUM(B26:C26)</f>
        <v>0</v>
      </c>
      <c r="E26" s="18"/>
      <c r="F26" s="18">
        <f>D26</f>
        <v>0</v>
      </c>
      <c r="G26" s="18">
        <f>F25+F26</f>
        <v>0</v>
      </c>
      <c r="H26" s="39">
        <f>G26*J26</f>
        <v>0</v>
      </c>
      <c r="I26" s="40" t="s">
        <v>13</v>
      </c>
      <c r="J26" s="45">
        <f>J16</f>
        <v>12</v>
      </c>
      <c r="K26" s="94"/>
    </row>
    <row r="27" spans="1:42" s="19" customFormat="1" ht="13.5" thickBot="1" x14ac:dyDescent="0.35">
      <c r="A27" s="33"/>
      <c r="B27" s="34"/>
      <c r="C27" s="34"/>
      <c r="D27" s="34"/>
      <c r="E27" s="34"/>
      <c r="F27" s="34"/>
      <c r="G27" s="34"/>
      <c r="H27" s="52"/>
      <c r="I27" s="53"/>
      <c r="J27" s="54">
        <f>J18</f>
        <v>14</v>
      </c>
      <c r="K27" s="95"/>
    </row>
    <row r="28" spans="1:42" s="19" customFormat="1" ht="13.5" thickBot="1" x14ac:dyDescent="0.35">
      <c r="A28" s="47"/>
      <c r="B28" s="50"/>
      <c r="C28" s="50"/>
      <c r="D28" s="50"/>
      <c r="E28" s="50"/>
      <c r="F28" s="50"/>
      <c r="G28" s="50"/>
      <c r="H28" s="70"/>
      <c r="I28" s="50"/>
      <c r="J28" s="50"/>
      <c r="K28" s="85"/>
    </row>
    <row r="29" spans="1:42" s="19" customFormat="1" ht="17.25" customHeight="1" thickBot="1" x14ac:dyDescent="0.35">
      <c r="A29" s="47"/>
      <c r="B29" s="48">
        <f>B13+B23</f>
        <v>56861</v>
      </c>
      <c r="C29" s="49" t="s">
        <v>20</v>
      </c>
      <c r="D29" s="50"/>
      <c r="E29" s="50"/>
      <c r="F29" s="50"/>
      <c r="G29" s="85"/>
      <c r="H29" s="86">
        <f>H19+H26+H28</f>
        <v>73366.569499999998</v>
      </c>
      <c r="I29" s="87" t="s">
        <v>32</v>
      </c>
      <c r="J29" s="88"/>
      <c r="K29" s="89"/>
    </row>
    <row r="30" spans="1:42" x14ac:dyDescent="0.25"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5">
      <c r="A31" t="s">
        <v>33</v>
      </c>
      <c r="D31" s="80" t="s">
        <v>36</v>
      </c>
      <c r="L31" s="19"/>
      <c r="M31" s="19"/>
      <c r="N31" s="19"/>
      <c r="O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5">
      <c r="L32" s="19"/>
      <c r="M32" s="19"/>
      <c r="N32" s="19"/>
      <c r="O32" s="19"/>
    </row>
    <row r="33" spans="1:3" x14ac:dyDescent="0.25">
      <c r="A33" s="81" t="s">
        <v>34</v>
      </c>
      <c r="C33" s="80" t="s">
        <v>35</v>
      </c>
    </row>
  </sheetData>
  <sheetProtection algorithmName="SHA-512" hashValue="w/CKMHguCDKw9bxUZxR4dyZM4YAX4kSCMfBy2lfOEXkIZOH3bkQxTbNAJ5/SAiJZDFyUbvkN+yJKbU2nJWBqhg==" saltValue="7QkPxjQPhZkQHFtALfh2fg==" spinCount="100000" sheet="1" objects="1" scenarios="1"/>
  <protectedRanges>
    <protectedRange sqref="B6 B7 D6 J16 H28" name="Bereich1"/>
  </protectedRanges>
  <mergeCells count="2">
    <mergeCell ref="C6:C7"/>
    <mergeCell ref="D6:D7"/>
  </mergeCells>
  <hyperlinks>
    <hyperlink ref="C33" r:id="rId1"/>
    <hyperlink ref="D31" r:id="rId2"/>
  </hyperlinks>
  <pageMargins left="0.7" right="0.7" top="0.90052083333333333" bottom="0.78740157499999996" header="0.3" footer="0.3"/>
  <pageSetup paperSize="9" scale="94" orientation="landscape" horizontalDpi="4294967293" r:id="rId3"/>
  <headerFooter>
    <oddHeader>&amp;L&amp;9&amp;D&amp;C&amp;9Berechnungshilfe für § 26-Projekte&amp;R&amp;9gültig ab 01.02.2018</oddHeader>
    <oddFooter>&amp;C&amp;8Seite &amp;P von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85" zoomScaleNormal="85" workbookViewId="0">
      <selection activeCell="B6" sqref="B6"/>
    </sheetView>
  </sheetViews>
  <sheetFormatPr baseColWidth="10" defaultRowHeight="12.5" x14ac:dyDescent="0.25"/>
  <cols>
    <col min="1" max="1" width="16.54296875" customWidth="1"/>
    <col min="2" max="2" width="16.81640625" customWidth="1"/>
    <col min="3" max="3" width="14.453125" customWidth="1"/>
    <col min="4" max="4" width="13.54296875" customWidth="1"/>
    <col min="5" max="5" width="12.7265625" customWidth="1"/>
    <col min="6" max="6" width="9.7265625" customWidth="1"/>
    <col min="7" max="7" width="12.1796875" customWidth="1"/>
    <col min="8" max="8" width="15.26953125" customWidth="1"/>
    <col min="9" max="9" width="12.81640625" customWidth="1"/>
    <col min="10" max="10" width="7.7265625" customWidth="1"/>
    <col min="11" max="11" width="11" customWidth="1"/>
  </cols>
  <sheetData>
    <row r="1" spans="1:11" ht="13" x14ac:dyDescent="0.3">
      <c r="A1" s="10" t="s">
        <v>15</v>
      </c>
      <c r="B1" s="3" t="s">
        <v>4</v>
      </c>
      <c r="C1" s="3" t="s">
        <v>0</v>
      </c>
      <c r="D1" s="5" t="s">
        <v>7</v>
      </c>
      <c r="E1" s="1"/>
      <c r="F1" s="1"/>
      <c r="G1" s="1"/>
    </row>
    <row r="2" spans="1:11" ht="13" x14ac:dyDescent="0.3">
      <c r="A2" s="2"/>
      <c r="B2" s="105">
        <v>0.25585000000000002</v>
      </c>
      <c r="C2" s="105">
        <v>0.24615000000000001</v>
      </c>
      <c r="D2" s="12">
        <v>3.075E-2</v>
      </c>
      <c r="E2" s="1"/>
      <c r="F2" s="1"/>
      <c r="G2" s="1"/>
    </row>
    <row r="3" spans="1:11" x14ac:dyDescent="0.25">
      <c r="A3" s="2"/>
      <c r="B3" s="61" t="s">
        <v>23</v>
      </c>
      <c r="C3" s="1"/>
      <c r="D3" s="1"/>
      <c r="E3" s="1"/>
      <c r="F3" s="1"/>
      <c r="G3" s="1"/>
    </row>
    <row r="4" spans="1:11" x14ac:dyDescent="0.25">
      <c r="A4" s="2"/>
      <c r="B4" s="1"/>
      <c r="C4" s="1"/>
      <c r="D4" s="1"/>
      <c r="E4" s="1"/>
      <c r="F4" s="1"/>
      <c r="G4" s="1"/>
    </row>
    <row r="5" spans="1:11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</row>
    <row r="6" spans="1:11" ht="13" x14ac:dyDescent="0.3">
      <c r="A6" s="76" t="s">
        <v>30</v>
      </c>
      <c r="B6" s="79">
        <v>4061.5</v>
      </c>
      <c r="C6" s="183">
        <f>D6/40</f>
        <v>1</v>
      </c>
      <c r="D6" s="181">
        <v>40</v>
      </c>
      <c r="E6" s="1"/>
      <c r="F6" s="1"/>
      <c r="G6" s="1"/>
    </row>
    <row r="7" spans="1:11" ht="13.5" thickBot="1" x14ac:dyDescent="0.35">
      <c r="A7" s="76" t="s">
        <v>14</v>
      </c>
      <c r="B7" s="78"/>
      <c r="C7" s="184"/>
      <c r="D7" s="182"/>
      <c r="E7" s="1"/>
      <c r="F7" s="1"/>
      <c r="G7" s="1"/>
    </row>
    <row r="8" spans="1:11" ht="13" x14ac:dyDescent="0.3">
      <c r="A8" s="5" t="s">
        <v>28</v>
      </c>
      <c r="B8" s="13">
        <f>SUM(B6:B7)*C6</f>
        <v>4061.5</v>
      </c>
      <c r="C8" s="1"/>
      <c r="D8" s="1"/>
      <c r="E8" s="1"/>
      <c r="F8" s="1"/>
      <c r="G8" s="1"/>
    </row>
    <row r="9" spans="1:11" x14ac:dyDescent="0.25">
      <c r="A9" s="2"/>
      <c r="B9" s="1"/>
      <c r="C9" s="1"/>
      <c r="D9" s="1"/>
      <c r="E9" s="1"/>
      <c r="F9" s="1"/>
      <c r="G9" s="1"/>
    </row>
    <row r="10" spans="1:11" s="19" customFormat="1" ht="13" thickBot="1" x14ac:dyDescent="0.3">
      <c r="A10" s="68"/>
      <c r="B10" s="34"/>
      <c r="C10" s="34"/>
      <c r="D10" s="34"/>
      <c r="E10" s="34"/>
      <c r="F10" s="34"/>
      <c r="G10" s="34"/>
      <c r="H10" s="37"/>
      <c r="I10" s="37"/>
      <c r="J10" s="37"/>
      <c r="K10" s="37"/>
    </row>
    <row r="11" spans="1:11" s="19" customFormat="1" x14ac:dyDescent="0.25">
      <c r="A11" s="14"/>
      <c r="B11" s="55" t="s">
        <v>11</v>
      </c>
      <c r="C11" s="15" t="s">
        <v>7</v>
      </c>
      <c r="D11" s="15"/>
      <c r="E11" s="15"/>
      <c r="F11" s="15"/>
      <c r="G11" s="15"/>
      <c r="H11" s="16"/>
      <c r="I11" s="16"/>
      <c r="J11" s="16"/>
      <c r="K11" s="91"/>
    </row>
    <row r="12" spans="1:11" s="19" customFormat="1" ht="13" x14ac:dyDescent="0.3">
      <c r="A12" s="17" t="s">
        <v>8</v>
      </c>
      <c r="B12" s="20">
        <f>B6*C6</f>
        <v>4061.5</v>
      </c>
      <c r="C12" s="18">
        <f>B12*D2</f>
        <v>124.891125</v>
      </c>
      <c r="D12" s="18"/>
      <c r="E12" s="18"/>
      <c r="F12" s="18"/>
      <c r="G12" s="18"/>
      <c r="K12" s="92"/>
    </row>
    <row r="13" spans="1:11" s="59" customFormat="1" ht="23.5" thickBot="1" x14ac:dyDescent="0.3">
      <c r="A13" s="60" t="s">
        <v>22</v>
      </c>
      <c r="B13" s="57">
        <f>B12*J17</f>
        <v>56861</v>
      </c>
      <c r="C13" s="58">
        <f>C12*J17</f>
        <v>1748.4757500000001</v>
      </c>
      <c r="D13" s="58"/>
      <c r="E13" s="58"/>
      <c r="F13" s="58"/>
      <c r="G13" s="58"/>
      <c r="K13" s="96"/>
    </row>
    <row r="14" spans="1:11" s="27" customFormat="1" ht="26.5" thickBot="1" x14ac:dyDescent="0.3">
      <c r="A14" s="21"/>
      <c r="B14" s="22" t="s">
        <v>3</v>
      </c>
      <c r="C14" s="22" t="s">
        <v>1</v>
      </c>
      <c r="D14" s="22" t="s">
        <v>2</v>
      </c>
      <c r="E14" s="23" t="s">
        <v>25</v>
      </c>
      <c r="F14" s="22"/>
      <c r="G14" s="24" t="s">
        <v>6</v>
      </c>
      <c r="H14" s="25" t="s">
        <v>10</v>
      </c>
      <c r="J14" s="82" t="s">
        <v>9</v>
      </c>
      <c r="K14" s="83"/>
    </row>
    <row r="15" spans="1:11" s="19" customFormat="1" ht="13" thickBot="1" x14ac:dyDescent="0.3">
      <c r="A15" s="43" t="s">
        <v>5</v>
      </c>
      <c r="B15" s="29">
        <f>B12</f>
        <v>4061.5</v>
      </c>
      <c r="C15" s="18">
        <f>B15*$B$2</f>
        <v>1039.134775</v>
      </c>
      <c r="D15" s="18">
        <f>SUM(B15:C15)</f>
        <v>5100.6347750000004</v>
      </c>
      <c r="E15" s="18">
        <v>10</v>
      </c>
      <c r="F15" s="31">
        <f>D15+E15</f>
        <v>5110.6347750000004</v>
      </c>
      <c r="G15" s="18"/>
      <c r="H15" s="41"/>
      <c r="K15" s="92"/>
    </row>
    <row r="16" spans="1:11" s="19" customFormat="1" ht="13.5" thickBot="1" x14ac:dyDescent="0.35">
      <c r="A16" s="32" t="s">
        <v>0</v>
      </c>
      <c r="B16" s="18">
        <f>B15/12*2</f>
        <v>676.91666666666663</v>
      </c>
      <c r="C16" s="18">
        <f>B16*$C$2</f>
        <v>166.62303750000001</v>
      </c>
      <c r="D16" s="18">
        <f>SUM(B16:C16)</f>
        <v>843.53970416666664</v>
      </c>
      <c r="E16" s="18"/>
      <c r="F16" s="18">
        <f>D16</f>
        <v>843.53970416666664</v>
      </c>
      <c r="G16" s="18">
        <f>F15+F16</f>
        <v>5954.174479166667</v>
      </c>
      <c r="H16" s="20">
        <f>G16*J16</f>
        <v>71450.09375</v>
      </c>
      <c r="J16" s="84">
        <v>12</v>
      </c>
      <c r="K16" s="94">
        <f>14/12</f>
        <v>1.1666666666666667</v>
      </c>
    </row>
    <row r="17" spans="1:11" s="19" customFormat="1" ht="13" x14ac:dyDescent="0.3">
      <c r="A17" s="32"/>
      <c r="B17" s="18"/>
      <c r="C17" s="18"/>
      <c r="D17" s="18"/>
      <c r="E17" s="18"/>
      <c r="F17" s="18"/>
      <c r="G17" s="18"/>
      <c r="H17" s="98">
        <f>C12*J17</f>
        <v>1748.4757500000001</v>
      </c>
      <c r="I17" s="90" t="s">
        <v>7</v>
      </c>
      <c r="J17" s="99">
        <f>J16*K16</f>
        <v>14</v>
      </c>
      <c r="K17" s="100"/>
    </row>
    <row r="18" spans="1:11" s="19" customFormat="1" ht="13.5" thickBot="1" x14ac:dyDescent="0.35">
      <c r="A18" s="33"/>
      <c r="B18" s="34"/>
      <c r="C18" s="34"/>
      <c r="D18" s="34"/>
      <c r="E18" s="34"/>
      <c r="F18" s="34"/>
      <c r="G18" s="34"/>
      <c r="H18" s="35">
        <f>SUM(H16:H17)</f>
        <v>73198.569499999998</v>
      </c>
      <c r="I18" s="36" t="s">
        <v>12</v>
      </c>
      <c r="J18" s="37"/>
      <c r="K18" s="95"/>
    </row>
    <row r="19" spans="1:11" s="19" customFormat="1" ht="13.5" thickBot="1" x14ac:dyDescent="0.35">
      <c r="A19" s="68"/>
      <c r="B19" s="34"/>
      <c r="C19" s="34"/>
      <c r="D19" s="34"/>
      <c r="E19" s="34"/>
      <c r="F19" s="34"/>
      <c r="G19" s="34"/>
      <c r="H19" s="35"/>
      <c r="I19" s="36"/>
      <c r="J19" s="37"/>
      <c r="K19" s="37"/>
    </row>
    <row r="20" spans="1:11" s="19" customFormat="1" x14ac:dyDescent="0.25">
      <c r="A20" s="14"/>
      <c r="B20" s="55" t="s">
        <v>14</v>
      </c>
      <c r="C20" s="15"/>
      <c r="D20" s="15"/>
      <c r="E20" s="15"/>
      <c r="F20" s="15"/>
      <c r="G20" s="15"/>
      <c r="H20" s="16"/>
      <c r="I20" s="16"/>
      <c r="J20" s="16"/>
      <c r="K20" s="91"/>
    </row>
    <row r="21" spans="1:11" s="19" customFormat="1" ht="13" x14ac:dyDescent="0.3">
      <c r="A21" s="17" t="s">
        <v>8</v>
      </c>
      <c r="B21" s="20">
        <f>B7*C6</f>
        <v>0</v>
      </c>
      <c r="C21" s="18"/>
      <c r="D21" s="18"/>
      <c r="E21" s="18"/>
      <c r="F21" s="18"/>
      <c r="G21" s="18"/>
      <c r="K21" s="92"/>
    </row>
    <row r="22" spans="1:11" s="59" customFormat="1" ht="23" x14ac:dyDescent="0.25">
      <c r="A22" s="60" t="s">
        <v>22</v>
      </c>
      <c r="B22" s="57">
        <f>B21*J17</f>
        <v>0</v>
      </c>
      <c r="C22" s="58"/>
      <c r="D22" s="58"/>
      <c r="E22" s="58"/>
      <c r="F22" s="58"/>
      <c r="G22" s="58"/>
      <c r="K22" s="96"/>
    </row>
    <row r="23" spans="1:11" s="27" customFormat="1" ht="26" x14ac:dyDescent="0.25">
      <c r="A23" s="21"/>
      <c r="B23" s="22" t="s">
        <v>3</v>
      </c>
      <c r="C23" s="22" t="s">
        <v>1</v>
      </c>
      <c r="D23" s="22" t="s">
        <v>2</v>
      </c>
      <c r="E23" s="42" t="s">
        <v>25</v>
      </c>
      <c r="F23" s="22"/>
      <c r="G23" s="24" t="s">
        <v>6</v>
      </c>
      <c r="H23" s="25" t="s">
        <v>10</v>
      </c>
      <c r="J23" s="27" t="s">
        <v>9</v>
      </c>
      <c r="K23" s="93"/>
    </row>
    <row r="24" spans="1:11" s="19" customFormat="1" x14ac:dyDescent="0.25">
      <c r="A24" s="43" t="s">
        <v>5</v>
      </c>
      <c r="B24" s="29">
        <f>B21</f>
        <v>0</v>
      </c>
      <c r="C24" s="18">
        <f>B24*$B$2</f>
        <v>0</v>
      </c>
      <c r="D24" s="18">
        <f>SUM(B24:C24)</f>
        <v>0</v>
      </c>
      <c r="E24" s="18">
        <v>0</v>
      </c>
      <c r="F24" s="31">
        <f>D24+E24</f>
        <v>0</v>
      </c>
      <c r="G24" s="18"/>
      <c r="H24" s="41"/>
      <c r="K24" s="92"/>
    </row>
    <row r="25" spans="1:11" s="19" customFormat="1" ht="13" x14ac:dyDescent="0.3">
      <c r="A25" s="32" t="s">
        <v>0</v>
      </c>
      <c r="B25" s="18">
        <f>B24/12*2</f>
        <v>0</v>
      </c>
      <c r="C25" s="18">
        <f>B25*$C$2</f>
        <v>0</v>
      </c>
      <c r="D25" s="18">
        <f>SUM(B25:C25)</f>
        <v>0</v>
      </c>
      <c r="E25" s="18"/>
      <c r="F25" s="18">
        <f>D25</f>
        <v>0</v>
      </c>
      <c r="G25" s="18">
        <f>F24+F25</f>
        <v>0</v>
      </c>
      <c r="H25" s="39">
        <f>G25*J25</f>
        <v>0</v>
      </c>
      <c r="I25" s="40" t="s">
        <v>13</v>
      </c>
      <c r="J25" s="45">
        <f>J16</f>
        <v>12</v>
      </c>
      <c r="K25" s="94"/>
    </row>
    <row r="26" spans="1:11" s="19" customFormat="1" ht="13.5" thickBot="1" x14ac:dyDescent="0.35">
      <c r="A26" s="33"/>
      <c r="B26" s="34"/>
      <c r="C26" s="34"/>
      <c r="D26" s="34"/>
      <c r="E26" s="34"/>
      <c r="F26" s="34"/>
      <c r="G26" s="34"/>
      <c r="H26" s="52"/>
      <c r="I26" s="53"/>
      <c r="J26" s="54">
        <f>J17</f>
        <v>14</v>
      </c>
      <c r="K26" s="95"/>
    </row>
    <row r="27" spans="1:11" s="19" customFormat="1" ht="13.5" thickBot="1" x14ac:dyDescent="0.35">
      <c r="A27" s="97"/>
      <c r="B27" s="37"/>
      <c r="C27" s="37"/>
      <c r="D27" s="37"/>
      <c r="E27" s="37"/>
      <c r="F27" s="37"/>
      <c r="G27" s="37"/>
      <c r="H27" s="69"/>
      <c r="I27" s="37"/>
      <c r="J27" s="37"/>
      <c r="K27" s="95"/>
    </row>
    <row r="28" spans="1:11" s="19" customFormat="1" ht="18" customHeight="1" thickBot="1" x14ac:dyDescent="0.35">
      <c r="A28" s="47"/>
      <c r="B28" s="48">
        <f>B13+B22</f>
        <v>56861</v>
      </c>
      <c r="C28" s="49" t="s">
        <v>20</v>
      </c>
      <c r="D28" s="50"/>
      <c r="E28" s="50"/>
      <c r="F28" s="50"/>
      <c r="G28" s="50"/>
      <c r="H28" s="86">
        <f>H18+H25+H27</f>
        <v>73198.569499999998</v>
      </c>
      <c r="I28" s="87" t="s">
        <v>32</v>
      </c>
      <c r="J28" s="88"/>
      <c r="K28" s="89"/>
    </row>
    <row r="29" spans="1:11" ht="13" x14ac:dyDescent="0.3">
      <c r="G29" s="9"/>
      <c r="H29" s="8"/>
    </row>
    <row r="30" spans="1:11" x14ac:dyDescent="0.25">
      <c r="A30" s="81" t="s">
        <v>31</v>
      </c>
      <c r="D30" s="80" t="s">
        <v>36</v>
      </c>
    </row>
    <row r="32" spans="1:11" x14ac:dyDescent="0.25">
      <c r="C32" s="1"/>
    </row>
    <row r="33" spans="6:6" x14ac:dyDescent="0.25">
      <c r="F33" s="1"/>
    </row>
  </sheetData>
  <sheetProtection algorithmName="SHA-512" hashValue="XzTWDtsV7IayhIWR3JtnzwnTq0N/Oe7SZGT8ePg8QDP5cqTIPsO2aF14ofanH8AEnjgoUQisiRESLlp6vrs/Ig==" saltValue="73D9r3ks5ldOYvR9bKmmwA==" spinCount="100000" sheet="1" objects="1" scenarios="1"/>
  <protectedRanges>
    <protectedRange sqref="B6 B7 D6 J16 H27" name="Bereich1"/>
  </protectedRanges>
  <mergeCells count="2">
    <mergeCell ref="C6:C7"/>
    <mergeCell ref="D6:D7"/>
  </mergeCells>
  <phoneticPr fontId="2" type="noConversion"/>
  <hyperlinks>
    <hyperlink ref="D30" r:id="rId1"/>
  </hyperlinks>
  <pageMargins left="0.78740157499999996" right="0.78740157499999996" top="0.984251969" bottom="0.984251969" header="0.4921259845" footer="0.4921259845"/>
  <pageSetup paperSize="9" scale="92" orientation="landscape" horizontalDpi="4294967293" r:id="rId2"/>
  <headerFooter alignWithMargins="0">
    <oddHeader>&amp;L&amp;D&amp;CBerechnungshilfe für § 27-Projekte&amp;Rgültig ab 01.02.2018</oddHeader>
    <oddFooter>&amp;CSeite &amp;P von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85" zoomScaleNormal="85" workbookViewId="0">
      <selection activeCell="B6" sqref="B6"/>
    </sheetView>
  </sheetViews>
  <sheetFormatPr baseColWidth="10" defaultRowHeight="12.5" x14ac:dyDescent="0.25"/>
  <cols>
    <col min="1" max="1" width="19.453125" customWidth="1"/>
    <col min="2" max="2" width="17" customWidth="1"/>
    <col min="3" max="3" width="14" customWidth="1"/>
    <col min="4" max="4" width="13.453125" customWidth="1"/>
    <col min="6" max="6" width="9.54296875" customWidth="1"/>
    <col min="8" max="8" width="15.1796875" customWidth="1"/>
    <col min="11" max="11" width="8" customWidth="1"/>
  </cols>
  <sheetData>
    <row r="1" spans="1:11" ht="17.25" customHeight="1" x14ac:dyDescent="0.3">
      <c r="A1" s="5" t="s">
        <v>26</v>
      </c>
      <c r="B1" s="3" t="s">
        <v>4</v>
      </c>
      <c r="C1" s="3" t="s">
        <v>0</v>
      </c>
      <c r="D1" s="5" t="s">
        <v>7</v>
      </c>
      <c r="E1" s="3" t="s">
        <v>17</v>
      </c>
      <c r="F1" s="1"/>
      <c r="G1" s="1"/>
    </row>
    <row r="2" spans="1:11" ht="13" x14ac:dyDescent="0.3">
      <c r="A2" s="2"/>
      <c r="B2" s="4">
        <v>0.2205</v>
      </c>
      <c r="C2" s="4">
        <v>0.21579999999999999</v>
      </c>
      <c r="D2" s="65">
        <v>0</v>
      </c>
      <c r="E2" s="13">
        <v>14</v>
      </c>
      <c r="F2" s="1"/>
      <c r="G2" s="1"/>
    </row>
    <row r="3" spans="1:11" x14ac:dyDescent="0.25">
      <c r="A3" s="2"/>
      <c r="B3" s="61" t="s">
        <v>23</v>
      </c>
      <c r="C3" s="1"/>
      <c r="D3" s="1"/>
      <c r="E3" s="1"/>
      <c r="F3" s="1"/>
      <c r="G3" s="1"/>
    </row>
    <row r="4" spans="1:11" x14ac:dyDescent="0.25">
      <c r="A4" s="2"/>
      <c r="B4" s="61"/>
      <c r="C4" s="1"/>
      <c r="D4" s="1"/>
      <c r="E4" s="1"/>
      <c r="F4" s="1"/>
      <c r="G4" s="1"/>
    </row>
    <row r="5" spans="1:11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</row>
    <row r="6" spans="1:11" ht="13" x14ac:dyDescent="0.3">
      <c r="A6" s="76" t="s">
        <v>30</v>
      </c>
      <c r="B6" s="77">
        <v>3058.6</v>
      </c>
      <c r="C6" s="180">
        <f>D6/40</f>
        <v>0.15</v>
      </c>
      <c r="D6" s="181">
        <v>6</v>
      </c>
      <c r="E6" s="1"/>
      <c r="F6" s="1"/>
      <c r="G6" s="1"/>
    </row>
    <row r="7" spans="1:11" ht="13.5" thickBot="1" x14ac:dyDescent="0.35">
      <c r="A7" s="76" t="s">
        <v>14</v>
      </c>
      <c r="B7" s="78"/>
      <c r="C7" s="185"/>
      <c r="D7" s="182"/>
      <c r="E7" s="67"/>
      <c r="F7" s="1"/>
      <c r="G7" s="1"/>
    </row>
    <row r="8" spans="1:11" ht="13" x14ac:dyDescent="0.3">
      <c r="A8" s="5" t="s">
        <v>28</v>
      </c>
      <c r="B8" s="13">
        <f>SUM(B6:B7)*C6</f>
        <v>458.78999999999996</v>
      </c>
      <c r="C8" s="104" t="str">
        <f>IF(B8&gt;475.86,"Achtung: Betrag übersteigt die Geringfügigkeitsgrenze von € 475,86 monatlich!",IF(B8&lt;=475.86,"OK"))</f>
        <v>OK</v>
      </c>
      <c r="D8" s="104"/>
      <c r="E8" s="104"/>
      <c r="F8" s="104"/>
      <c r="G8" s="1"/>
    </row>
    <row r="9" spans="1:11" ht="13" thickBot="1" x14ac:dyDescent="0.3">
      <c r="A9" s="2"/>
      <c r="B9" s="1"/>
      <c r="C9" s="1"/>
      <c r="D9" s="1"/>
      <c r="E9" s="1"/>
      <c r="F9" s="1"/>
      <c r="G9" s="1"/>
    </row>
    <row r="10" spans="1:11" x14ac:dyDescent="0.25">
      <c r="A10" s="14"/>
      <c r="B10" s="55" t="s">
        <v>18</v>
      </c>
      <c r="C10" s="15" t="s">
        <v>7</v>
      </c>
      <c r="D10" s="15"/>
      <c r="E10" s="15"/>
      <c r="F10" s="15"/>
      <c r="G10" s="15"/>
      <c r="H10" s="16"/>
      <c r="I10" s="16"/>
      <c r="J10" s="16"/>
      <c r="K10" s="91"/>
    </row>
    <row r="11" spans="1:11" ht="13" x14ac:dyDescent="0.3">
      <c r="A11" s="17" t="s">
        <v>8</v>
      </c>
      <c r="B11" s="20">
        <f>B6*C6</f>
        <v>458.78999999999996</v>
      </c>
      <c r="C11" s="18">
        <f>B11*D2</f>
        <v>0</v>
      </c>
      <c r="D11" s="18"/>
      <c r="E11" s="18"/>
      <c r="F11" s="18"/>
      <c r="G11" s="18"/>
      <c r="H11" s="19"/>
      <c r="I11" s="19"/>
      <c r="J11" s="19"/>
      <c r="K11" s="92"/>
    </row>
    <row r="12" spans="1:11" ht="23.5" thickBot="1" x14ac:dyDescent="0.3">
      <c r="A12" s="60" t="s">
        <v>22</v>
      </c>
      <c r="B12" s="57">
        <f>B11*J17</f>
        <v>6423.0599999999995</v>
      </c>
      <c r="C12" s="22">
        <f>C11*J17</f>
        <v>0</v>
      </c>
      <c r="D12" s="22"/>
      <c r="E12" s="22"/>
      <c r="F12" s="22"/>
      <c r="G12" s="22"/>
      <c r="H12" s="27"/>
      <c r="I12" s="27"/>
      <c r="J12" s="27"/>
      <c r="K12" s="93"/>
    </row>
    <row r="13" spans="1:11" ht="42.75" customHeight="1" thickBot="1" x14ac:dyDescent="0.3">
      <c r="A13" s="21"/>
      <c r="B13" s="22" t="s">
        <v>3</v>
      </c>
      <c r="C13" s="22" t="s">
        <v>1</v>
      </c>
      <c r="D13" s="22" t="s">
        <v>2</v>
      </c>
      <c r="E13" s="23" t="s">
        <v>24</v>
      </c>
      <c r="F13" s="22"/>
      <c r="G13" s="24" t="s">
        <v>6</v>
      </c>
      <c r="H13" s="25" t="s">
        <v>10</v>
      </c>
      <c r="I13" s="26"/>
      <c r="J13" s="82" t="s">
        <v>9</v>
      </c>
      <c r="K13" s="75"/>
    </row>
    <row r="14" spans="1:11" ht="13" thickBot="1" x14ac:dyDescent="0.3">
      <c r="A14" s="28" t="s">
        <v>5</v>
      </c>
      <c r="B14" s="29">
        <f>B11</f>
        <v>458.78999999999996</v>
      </c>
      <c r="C14" s="18">
        <f>B14*$B$2</f>
        <v>101.16319499999999</v>
      </c>
      <c r="D14" s="18">
        <f>SUM(B14:C14)</f>
        <v>559.95319499999994</v>
      </c>
      <c r="E14" s="18">
        <v>10</v>
      </c>
      <c r="F14" s="30">
        <f>D14+E14</f>
        <v>569.95319499999994</v>
      </c>
      <c r="G14" s="18"/>
      <c r="H14" s="31"/>
      <c r="I14" s="19"/>
      <c r="J14" s="19"/>
      <c r="K14" s="92"/>
    </row>
    <row r="15" spans="1:11" ht="13.5" thickBot="1" x14ac:dyDescent="0.35">
      <c r="A15" s="32" t="s">
        <v>0</v>
      </c>
      <c r="B15" s="18">
        <f>B14/12*2</f>
        <v>76.464999999999989</v>
      </c>
      <c r="C15" s="18">
        <f>B15*$C$2</f>
        <v>16.501146999999996</v>
      </c>
      <c r="D15" s="18">
        <f>SUM(B15:C15)</f>
        <v>92.966146999999978</v>
      </c>
      <c r="E15" s="18"/>
      <c r="F15" s="18">
        <f>D15</f>
        <v>92.966146999999978</v>
      </c>
      <c r="G15" s="18">
        <f>F14+F15</f>
        <v>662.91934199999992</v>
      </c>
      <c r="H15" s="20">
        <f>G15*J15</f>
        <v>7955.032103999999</v>
      </c>
      <c r="I15" s="19"/>
      <c r="J15" s="84">
        <v>12</v>
      </c>
      <c r="K15" s="94">
        <f>14/12</f>
        <v>1.1666666666666667</v>
      </c>
    </row>
    <row r="16" spans="1:11" ht="13" x14ac:dyDescent="0.3">
      <c r="A16" s="32"/>
      <c r="B16" s="18"/>
      <c r="C16" s="18"/>
      <c r="D16" s="18"/>
      <c r="E16" s="18"/>
      <c r="F16" s="18"/>
      <c r="G16" s="18"/>
      <c r="H16" s="20">
        <f>E2*J15</f>
        <v>168</v>
      </c>
      <c r="I16" s="19" t="s">
        <v>16</v>
      </c>
      <c r="J16" s="19"/>
      <c r="K16" s="92"/>
    </row>
    <row r="17" spans="1:11" ht="13" x14ac:dyDescent="0.3">
      <c r="A17" s="32"/>
      <c r="B17" s="18"/>
      <c r="C17" s="18"/>
      <c r="D17" s="18"/>
      <c r="E17" s="18"/>
      <c r="F17" s="18"/>
      <c r="G17" s="18"/>
      <c r="H17" s="98">
        <f>C11*J17</f>
        <v>0</v>
      </c>
      <c r="I17" s="90" t="s">
        <v>7</v>
      </c>
      <c r="J17" s="101">
        <f>J15*K15</f>
        <v>14</v>
      </c>
      <c r="K17" s="100"/>
    </row>
    <row r="18" spans="1:11" ht="13.5" thickBot="1" x14ac:dyDescent="0.35">
      <c r="A18" s="33"/>
      <c r="B18" s="34"/>
      <c r="C18" s="34"/>
      <c r="D18" s="34"/>
      <c r="E18" s="34"/>
      <c r="F18" s="34"/>
      <c r="G18" s="34"/>
      <c r="H18" s="35">
        <f>SUM(H15:H17)</f>
        <v>8123.032103999999</v>
      </c>
      <c r="I18" s="36" t="s">
        <v>12</v>
      </c>
      <c r="J18" s="37"/>
      <c r="K18" s="95"/>
    </row>
    <row r="19" spans="1:11" ht="13.5" thickBot="1" x14ac:dyDescent="0.35">
      <c r="A19" s="38"/>
      <c r="B19" s="18"/>
      <c r="C19" s="18"/>
      <c r="D19" s="18"/>
      <c r="E19" s="18"/>
      <c r="F19" s="18"/>
      <c r="G19" s="18"/>
      <c r="H19" s="39"/>
      <c r="I19" s="40"/>
      <c r="J19" s="19"/>
      <c r="K19" s="19"/>
    </row>
    <row r="20" spans="1:11" x14ac:dyDescent="0.25">
      <c r="A20" s="14"/>
      <c r="B20" s="55" t="s">
        <v>14</v>
      </c>
      <c r="C20" s="15"/>
      <c r="D20" s="15"/>
      <c r="E20" s="15"/>
      <c r="F20" s="15"/>
      <c r="G20" s="15"/>
      <c r="H20" s="16"/>
      <c r="I20" s="16"/>
      <c r="J20" s="16"/>
      <c r="K20" s="91"/>
    </row>
    <row r="21" spans="1:11" ht="13" x14ac:dyDescent="0.3">
      <c r="A21" s="17" t="s">
        <v>8</v>
      </c>
      <c r="B21" s="20">
        <f>B7*C6</f>
        <v>0</v>
      </c>
      <c r="C21" s="18"/>
      <c r="D21" s="18"/>
      <c r="E21" s="18"/>
      <c r="F21" s="18"/>
      <c r="G21" s="18"/>
      <c r="H21" s="19"/>
      <c r="I21" s="19"/>
      <c r="J21" s="19"/>
      <c r="K21" s="92"/>
    </row>
    <row r="22" spans="1:11" ht="23" x14ac:dyDescent="0.25">
      <c r="A22" s="60" t="s">
        <v>22</v>
      </c>
      <c r="B22" s="57">
        <f>B21*J17</f>
        <v>0</v>
      </c>
      <c r="C22" s="58"/>
      <c r="D22" s="58"/>
      <c r="E22" s="58"/>
      <c r="F22" s="58"/>
      <c r="G22" s="58"/>
      <c r="H22" s="59"/>
      <c r="I22" s="59"/>
      <c r="J22" s="59"/>
      <c r="K22" s="96"/>
    </row>
    <row r="23" spans="1:11" ht="26" x14ac:dyDescent="0.25">
      <c r="A23" s="21"/>
      <c r="B23" s="22" t="s">
        <v>3</v>
      </c>
      <c r="C23" s="22" t="s">
        <v>1</v>
      </c>
      <c r="D23" s="22" t="s">
        <v>2</v>
      </c>
      <c r="E23" s="62" t="s">
        <v>25</v>
      </c>
      <c r="F23" s="22"/>
      <c r="G23" s="24" t="s">
        <v>6</v>
      </c>
      <c r="H23" s="25" t="s">
        <v>10</v>
      </c>
      <c r="I23" s="27"/>
      <c r="J23" s="27" t="s">
        <v>9</v>
      </c>
      <c r="K23" s="93"/>
    </row>
    <row r="24" spans="1:11" ht="13" x14ac:dyDescent="0.3">
      <c r="A24" s="43" t="s">
        <v>5</v>
      </c>
      <c r="B24" s="29">
        <f>B21</f>
        <v>0</v>
      </c>
      <c r="C24" s="18">
        <f>B24*$B$2</f>
        <v>0</v>
      </c>
      <c r="D24" s="18">
        <f>SUM(B24:C24)</f>
        <v>0</v>
      </c>
      <c r="E24" s="44">
        <v>0</v>
      </c>
      <c r="F24" s="31">
        <f>D24+E24</f>
        <v>0</v>
      </c>
      <c r="G24" s="18"/>
      <c r="H24" s="41"/>
      <c r="I24" s="19"/>
      <c r="J24" s="19"/>
      <c r="K24" s="92"/>
    </row>
    <row r="25" spans="1:11" ht="13" x14ac:dyDescent="0.3">
      <c r="A25" s="32" t="s">
        <v>0</v>
      </c>
      <c r="B25" s="18">
        <f>B24/12*2</f>
        <v>0</v>
      </c>
      <c r="C25" s="18">
        <f>B25*$C$2</f>
        <v>0</v>
      </c>
      <c r="D25" s="18">
        <f>SUM(B25:C25)</f>
        <v>0</v>
      </c>
      <c r="E25" s="18"/>
      <c r="F25" s="18">
        <f>D25</f>
        <v>0</v>
      </c>
      <c r="G25" s="18">
        <f>F24+F25</f>
        <v>0</v>
      </c>
      <c r="H25" s="39">
        <f>G25*J25</f>
        <v>0</v>
      </c>
      <c r="I25" s="40" t="s">
        <v>13</v>
      </c>
      <c r="J25" s="45">
        <f>J15</f>
        <v>12</v>
      </c>
      <c r="K25" s="94"/>
    </row>
    <row r="26" spans="1:11" ht="13.5" thickBot="1" x14ac:dyDescent="0.35">
      <c r="A26" s="33"/>
      <c r="B26" s="34"/>
      <c r="C26" s="34"/>
      <c r="D26" s="34"/>
      <c r="E26" s="34"/>
      <c r="F26" s="34"/>
      <c r="G26" s="34"/>
      <c r="H26" s="52"/>
      <c r="I26" s="53"/>
      <c r="J26" s="54">
        <f>J17</f>
        <v>14</v>
      </c>
      <c r="K26" s="95"/>
    </row>
    <row r="27" spans="1:11" ht="13.5" thickBot="1" x14ac:dyDescent="0.35">
      <c r="A27" s="46"/>
      <c r="B27" s="19"/>
      <c r="C27" s="19"/>
      <c r="D27" s="19"/>
      <c r="E27" s="19"/>
      <c r="F27" s="19"/>
      <c r="G27" s="19"/>
      <c r="H27" s="63"/>
      <c r="I27" s="19"/>
      <c r="J27" s="19"/>
      <c r="K27" s="92"/>
    </row>
    <row r="28" spans="1:11" ht="18.75" customHeight="1" thickBot="1" x14ac:dyDescent="0.35">
      <c r="A28" s="47"/>
      <c r="B28" s="48">
        <f>B12+B22</f>
        <v>6423.0599999999995</v>
      </c>
      <c r="C28" s="49" t="s">
        <v>20</v>
      </c>
      <c r="D28" s="50"/>
      <c r="E28" s="50"/>
      <c r="F28" s="50"/>
      <c r="G28" s="50"/>
      <c r="H28" s="86">
        <f>H18+H25+H27</f>
        <v>8123.032103999999</v>
      </c>
      <c r="I28" s="87" t="s">
        <v>32</v>
      </c>
      <c r="J28" s="88"/>
      <c r="K28" s="89"/>
    </row>
    <row r="30" spans="1:11" x14ac:dyDescent="0.25">
      <c r="A30" s="81" t="s">
        <v>31</v>
      </c>
      <c r="D30" s="80" t="s">
        <v>36</v>
      </c>
    </row>
    <row r="32" spans="1:11" x14ac:dyDescent="0.25">
      <c r="A32" s="81" t="s">
        <v>34</v>
      </c>
      <c r="C32" s="80" t="s">
        <v>35</v>
      </c>
    </row>
  </sheetData>
  <sheetProtection algorithmName="SHA-512" hashValue="cdxuPwmVHntCmEOHyvQr1I8TQwAERY1978zDg8PVMK57V7SdnMQCUdhAgQMrXmyHwisgQwWGkTuifkmVhdsVag==" saltValue="jQ4zOqq7G8h6mTuP/jHWpQ==" spinCount="100000" sheet="1" objects="1" scenarios="1"/>
  <protectedRanges>
    <protectedRange sqref="B6 B7 D6 J15 H27" name="Bereich1"/>
  </protectedRanges>
  <mergeCells count="2">
    <mergeCell ref="C6:C7"/>
    <mergeCell ref="D6:D7"/>
  </mergeCells>
  <hyperlinks>
    <hyperlink ref="C32" r:id="rId1"/>
    <hyperlink ref="D30" r:id="rId2"/>
  </hyperlinks>
  <pageMargins left="0.7" right="0.7" top="0.78740157499999996" bottom="0.78740157499999996" header="0.3" footer="0.3"/>
  <pageSetup paperSize="9" scale="94" orientation="landscape" r:id="rId3"/>
  <headerFooter>
    <oddHeader>&amp;L&amp;D&amp;CBerechnungshilfe für § 26-Projekte
(für geringfügige Anstellungen)&amp;Rgültig ab 01.02.2018</oddHeader>
    <oddFooter>&amp;CSeite &amp;P von &amp;N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5" zoomScaleNormal="85" workbookViewId="0">
      <selection activeCell="B6" sqref="B6"/>
    </sheetView>
  </sheetViews>
  <sheetFormatPr baseColWidth="10" defaultRowHeight="12.5" x14ac:dyDescent="0.25"/>
  <cols>
    <col min="1" max="1" width="20.7265625" customWidth="1"/>
    <col min="2" max="2" width="15.7265625" customWidth="1"/>
    <col min="3" max="3" width="14.26953125" customWidth="1"/>
    <col min="4" max="4" width="13.81640625" customWidth="1"/>
    <col min="5" max="5" width="12.7265625" customWidth="1"/>
    <col min="6" max="6" width="6.81640625" customWidth="1"/>
    <col min="8" max="8" width="15" customWidth="1"/>
    <col min="11" max="11" width="9.26953125" customWidth="1"/>
  </cols>
  <sheetData>
    <row r="1" spans="1:11" ht="26" x14ac:dyDescent="0.3">
      <c r="A1" s="10" t="s">
        <v>27</v>
      </c>
      <c r="B1" s="3" t="s">
        <v>4</v>
      </c>
      <c r="C1" s="3" t="s">
        <v>0</v>
      </c>
      <c r="D1" s="5" t="s">
        <v>7</v>
      </c>
      <c r="E1" s="1"/>
      <c r="F1" s="1"/>
      <c r="G1" s="1"/>
    </row>
    <row r="2" spans="1:11" ht="13" x14ac:dyDescent="0.3">
      <c r="A2" s="2"/>
      <c r="B2" s="4">
        <v>0.2205</v>
      </c>
      <c r="C2" s="4">
        <v>0.21579999999999999</v>
      </c>
      <c r="D2" s="64">
        <v>0</v>
      </c>
      <c r="E2" s="1"/>
      <c r="F2" s="1"/>
      <c r="G2" s="1"/>
    </row>
    <row r="3" spans="1:11" x14ac:dyDescent="0.25">
      <c r="A3" s="2"/>
      <c r="B3" s="61" t="s">
        <v>23</v>
      </c>
      <c r="C3" s="1"/>
      <c r="D3" s="1"/>
      <c r="E3" s="1"/>
      <c r="F3" s="1"/>
      <c r="G3" s="1"/>
    </row>
    <row r="4" spans="1:11" x14ac:dyDescent="0.25">
      <c r="A4" s="2"/>
      <c r="B4" s="1"/>
      <c r="C4" s="1"/>
      <c r="D4" s="1"/>
      <c r="E4" s="1"/>
      <c r="F4" s="1"/>
      <c r="G4" s="1"/>
    </row>
    <row r="5" spans="1:11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</row>
    <row r="6" spans="1:11" ht="13" x14ac:dyDescent="0.3">
      <c r="A6" s="76" t="s">
        <v>30</v>
      </c>
      <c r="B6" s="79">
        <v>3058.6</v>
      </c>
      <c r="C6" s="183">
        <f>D6/40</f>
        <v>0.15</v>
      </c>
      <c r="D6" s="181">
        <v>6</v>
      </c>
      <c r="E6" s="1"/>
      <c r="F6" s="1"/>
      <c r="G6" s="1"/>
    </row>
    <row r="7" spans="1:11" ht="13.5" thickBot="1" x14ac:dyDescent="0.35">
      <c r="A7" s="76" t="s">
        <v>14</v>
      </c>
      <c r="B7" s="78"/>
      <c r="C7" s="184"/>
      <c r="D7" s="182"/>
      <c r="E7" s="67"/>
      <c r="F7" s="1"/>
      <c r="G7" s="1"/>
    </row>
    <row r="8" spans="1:11" ht="13" x14ac:dyDescent="0.3">
      <c r="A8" s="5" t="s">
        <v>28</v>
      </c>
      <c r="B8" s="13">
        <f>SUM(B6:B7)*C6</f>
        <v>458.78999999999996</v>
      </c>
      <c r="C8" s="104" t="str">
        <f>IF(B8&gt;475.86,"Achtung: Betrag übersteigt die Geringfügigkeitsgrenze von € 475,86 monatlich!",IF(B8&lt;=475.86,"OK"))</f>
        <v>OK</v>
      </c>
      <c r="D8" s="104"/>
      <c r="E8" s="104"/>
      <c r="F8" s="104"/>
      <c r="G8" s="104"/>
    </row>
    <row r="9" spans="1:11" ht="13.5" thickBot="1" x14ac:dyDescent="0.35">
      <c r="A9" s="5"/>
      <c r="B9" s="1"/>
      <c r="C9" s="1"/>
      <c r="D9" s="1"/>
      <c r="E9" s="1"/>
      <c r="F9" s="1"/>
      <c r="G9" s="1"/>
    </row>
    <row r="10" spans="1:11" x14ac:dyDescent="0.25">
      <c r="A10" s="14"/>
      <c r="B10" s="55" t="s">
        <v>11</v>
      </c>
      <c r="C10" s="15" t="s">
        <v>7</v>
      </c>
      <c r="D10" s="15"/>
      <c r="E10" s="15"/>
      <c r="F10" s="15"/>
      <c r="G10" s="15"/>
      <c r="H10" s="16"/>
      <c r="I10" s="16"/>
      <c r="J10" s="16"/>
      <c r="K10" s="91"/>
    </row>
    <row r="11" spans="1:11" ht="13" x14ac:dyDescent="0.3">
      <c r="A11" s="17" t="s">
        <v>8</v>
      </c>
      <c r="B11" s="20">
        <f>B6*C6</f>
        <v>458.78999999999996</v>
      </c>
      <c r="C11" s="18">
        <f>B11*D2</f>
        <v>0</v>
      </c>
      <c r="D11" s="18"/>
      <c r="E11" s="18"/>
      <c r="F11" s="18"/>
      <c r="G11" s="18"/>
      <c r="H11" s="19"/>
      <c r="I11" s="19"/>
      <c r="J11" s="19"/>
      <c r="K11" s="92"/>
    </row>
    <row r="12" spans="1:11" ht="23.5" thickBot="1" x14ac:dyDescent="0.3">
      <c r="A12" s="60" t="s">
        <v>22</v>
      </c>
      <c r="B12" s="57">
        <f>B11*J16</f>
        <v>6423.0599999999995</v>
      </c>
      <c r="C12" s="58">
        <f>C11*J16</f>
        <v>0</v>
      </c>
      <c r="D12" s="58"/>
      <c r="E12" s="58"/>
      <c r="F12" s="58"/>
      <c r="G12" s="58"/>
      <c r="H12" s="59"/>
      <c r="I12" s="59"/>
      <c r="J12" s="59"/>
      <c r="K12" s="96"/>
    </row>
    <row r="13" spans="1:11" ht="41.25" customHeight="1" thickBot="1" x14ac:dyDescent="0.3">
      <c r="A13" s="21"/>
      <c r="B13" s="22" t="s">
        <v>3</v>
      </c>
      <c r="C13" s="22" t="s">
        <v>1</v>
      </c>
      <c r="D13" s="22" t="s">
        <v>2</v>
      </c>
      <c r="E13" s="23" t="s">
        <v>25</v>
      </c>
      <c r="F13" s="22"/>
      <c r="G13" s="24" t="s">
        <v>6</v>
      </c>
      <c r="H13" s="25" t="s">
        <v>10</v>
      </c>
      <c r="I13" s="27"/>
      <c r="J13" s="82" t="s">
        <v>9</v>
      </c>
      <c r="K13" s="75"/>
    </row>
    <row r="14" spans="1:11" ht="13" thickBot="1" x14ac:dyDescent="0.3">
      <c r="A14" s="43" t="s">
        <v>5</v>
      </c>
      <c r="B14" s="29">
        <f>B11</f>
        <v>458.78999999999996</v>
      </c>
      <c r="C14" s="18">
        <f>B14*$B$2</f>
        <v>101.16319499999999</v>
      </c>
      <c r="D14" s="18">
        <f>SUM(B14:C14)</f>
        <v>559.95319499999994</v>
      </c>
      <c r="E14" s="18">
        <v>10</v>
      </c>
      <c r="F14" s="31">
        <f>D14+E14</f>
        <v>569.95319499999994</v>
      </c>
      <c r="G14" s="18"/>
      <c r="H14" s="41"/>
      <c r="I14" s="19"/>
      <c r="J14" s="19"/>
      <c r="K14" s="92"/>
    </row>
    <row r="15" spans="1:11" ht="13.5" thickBot="1" x14ac:dyDescent="0.35">
      <c r="A15" s="32" t="s">
        <v>0</v>
      </c>
      <c r="B15" s="18">
        <f>B14/12*2</f>
        <v>76.464999999999989</v>
      </c>
      <c r="C15" s="18">
        <f>B15*$C$2</f>
        <v>16.501146999999996</v>
      </c>
      <c r="D15" s="18">
        <f>SUM(B15:C15)</f>
        <v>92.966146999999978</v>
      </c>
      <c r="E15" s="18"/>
      <c r="F15" s="18">
        <f>D15</f>
        <v>92.966146999999978</v>
      </c>
      <c r="G15" s="18">
        <f>F14+F15</f>
        <v>662.91934199999992</v>
      </c>
      <c r="H15" s="20">
        <f>G15*J15</f>
        <v>7955.032103999999</v>
      </c>
      <c r="I15" s="19"/>
      <c r="J15" s="84">
        <v>12</v>
      </c>
      <c r="K15" s="94">
        <f>14/12</f>
        <v>1.1666666666666667</v>
      </c>
    </row>
    <row r="16" spans="1:11" ht="13" x14ac:dyDescent="0.3">
      <c r="A16" s="32"/>
      <c r="B16" s="18"/>
      <c r="C16" s="18"/>
      <c r="D16" s="18"/>
      <c r="E16" s="18"/>
      <c r="F16" s="18"/>
      <c r="G16" s="18"/>
      <c r="H16" s="98">
        <f>C11*J16</f>
        <v>0</v>
      </c>
      <c r="I16" s="90" t="s">
        <v>7</v>
      </c>
      <c r="J16" s="99">
        <f>J15*K15</f>
        <v>14</v>
      </c>
      <c r="K16" s="100"/>
    </row>
    <row r="17" spans="1:11" ht="13.5" thickBot="1" x14ac:dyDescent="0.35">
      <c r="A17" s="33"/>
      <c r="B17" s="34"/>
      <c r="C17" s="34"/>
      <c r="D17" s="34"/>
      <c r="E17" s="34"/>
      <c r="F17" s="34"/>
      <c r="G17" s="34"/>
      <c r="H17" s="35">
        <f>SUM(H15:H16)</f>
        <v>7955.032103999999</v>
      </c>
      <c r="I17" s="36" t="s">
        <v>12</v>
      </c>
      <c r="J17" s="37"/>
      <c r="K17" s="95"/>
    </row>
    <row r="18" spans="1:11" ht="13.5" thickBot="1" x14ac:dyDescent="0.35">
      <c r="A18" s="2"/>
      <c r="B18" s="1"/>
      <c r="C18" s="1"/>
      <c r="D18" s="1"/>
      <c r="E18" s="1"/>
      <c r="F18" s="1"/>
      <c r="G18" s="1"/>
      <c r="H18" s="6"/>
      <c r="I18" s="7"/>
    </row>
    <row r="19" spans="1:11" x14ac:dyDescent="0.25">
      <c r="A19" s="14"/>
      <c r="B19" s="55" t="s">
        <v>14</v>
      </c>
      <c r="C19" s="15"/>
      <c r="D19" s="15"/>
      <c r="E19" s="15"/>
      <c r="F19" s="15"/>
      <c r="G19" s="15"/>
      <c r="H19" s="16"/>
      <c r="I19" s="16"/>
      <c r="J19" s="16"/>
      <c r="K19" s="91"/>
    </row>
    <row r="20" spans="1:11" ht="13" x14ac:dyDescent="0.3">
      <c r="A20" s="17" t="s">
        <v>8</v>
      </c>
      <c r="B20" s="20">
        <f>B7*C6</f>
        <v>0</v>
      </c>
      <c r="C20" s="18"/>
      <c r="D20" s="18"/>
      <c r="E20" s="18"/>
      <c r="F20" s="18"/>
      <c r="G20" s="18"/>
      <c r="H20" s="19"/>
      <c r="I20" s="19"/>
      <c r="J20" s="19"/>
      <c r="K20" s="92"/>
    </row>
    <row r="21" spans="1:11" ht="23" x14ac:dyDescent="0.25">
      <c r="A21" s="60" t="s">
        <v>22</v>
      </c>
      <c r="B21" s="57">
        <f>B20*J16</f>
        <v>0</v>
      </c>
      <c r="C21" s="58"/>
      <c r="D21" s="58"/>
      <c r="E21" s="58"/>
      <c r="F21" s="58"/>
      <c r="G21" s="58"/>
      <c r="H21" s="59"/>
      <c r="I21" s="59"/>
      <c r="J21" s="59"/>
      <c r="K21" s="96"/>
    </row>
    <row r="22" spans="1:11" ht="26" x14ac:dyDescent="0.25">
      <c r="A22" s="21"/>
      <c r="B22" s="22" t="s">
        <v>3</v>
      </c>
      <c r="C22" s="22" t="s">
        <v>1</v>
      </c>
      <c r="D22" s="22" t="s">
        <v>2</v>
      </c>
      <c r="E22" s="42" t="s">
        <v>25</v>
      </c>
      <c r="F22" s="22"/>
      <c r="G22" s="24" t="s">
        <v>6</v>
      </c>
      <c r="H22" s="25" t="s">
        <v>10</v>
      </c>
      <c r="I22" s="27"/>
      <c r="J22" s="27" t="s">
        <v>9</v>
      </c>
      <c r="K22" s="93"/>
    </row>
    <row r="23" spans="1:11" x14ac:dyDescent="0.25">
      <c r="A23" s="43" t="s">
        <v>5</v>
      </c>
      <c r="B23" s="29">
        <f>B20</f>
        <v>0</v>
      </c>
      <c r="C23" s="18">
        <f>B23*$B$2</f>
        <v>0</v>
      </c>
      <c r="D23" s="18">
        <f>SUM(B23:C23)</f>
        <v>0</v>
      </c>
      <c r="E23" s="18">
        <v>0</v>
      </c>
      <c r="F23" s="31">
        <f>D23+E23</f>
        <v>0</v>
      </c>
      <c r="G23" s="18"/>
      <c r="H23" s="41"/>
      <c r="I23" s="19"/>
      <c r="J23" s="19"/>
      <c r="K23" s="92"/>
    </row>
    <row r="24" spans="1:11" ht="13" x14ac:dyDescent="0.3">
      <c r="A24" s="32" t="s">
        <v>0</v>
      </c>
      <c r="B24" s="18">
        <f>B23/12*2</f>
        <v>0</v>
      </c>
      <c r="C24" s="18">
        <f>B24*$C$2</f>
        <v>0</v>
      </c>
      <c r="D24" s="18">
        <f>SUM(B24:C24)</f>
        <v>0</v>
      </c>
      <c r="E24" s="18"/>
      <c r="F24" s="18">
        <f>D24</f>
        <v>0</v>
      </c>
      <c r="G24" s="18">
        <f>F23+F24</f>
        <v>0</v>
      </c>
      <c r="H24" s="39">
        <f>G24*J24</f>
        <v>0</v>
      </c>
      <c r="I24" s="40" t="s">
        <v>13</v>
      </c>
      <c r="J24" s="45">
        <f>J15</f>
        <v>12</v>
      </c>
      <c r="K24" s="94"/>
    </row>
    <row r="25" spans="1:11" ht="13.5" thickBot="1" x14ac:dyDescent="0.35">
      <c r="A25" s="33"/>
      <c r="B25" s="34"/>
      <c r="C25" s="34"/>
      <c r="D25" s="34"/>
      <c r="E25" s="34"/>
      <c r="F25" s="34"/>
      <c r="G25" s="34"/>
      <c r="H25" s="52"/>
      <c r="I25" s="53"/>
      <c r="J25" s="54">
        <f>J16</f>
        <v>14</v>
      </c>
      <c r="K25" s="95"/>
    </row>
    <row r="26" spans="1:11" ht="13.5" thickBot="1" x14ac:dyDescent="0.35">
      <c r="A26" s="46"/>
      <c r="B26" s="19"/>
      <c r="C26" s="19"/>
      <c r="D26" s="19"/>
      <c r="E26" s="19"/>
      <c r="F26" s="19"/>
      <c r="G26" s="19"/>
      <c r="H26" s="63"/>
      <c r="I26" s="19"/>
      <c r="J26" s="19"/>
      <c r="K26" s="92"/>
    </row>
    <row r="27" spans="1:11" ht="19.5" customHeight="1" thickBot="1" x14ac:dyDescent="0.35">
      <c r="A27" s="47"/>
      <c r="B27" s="48">
        <f>B12+B21</f>
        <v>6423.0599999999995</v>
      </c>
      <c r="C27" s="49" t="s">
        <v>20</v>
      </c>
      <c r="D27" s="50"/>
      <c r="E27" s="50"/>
      <c r="F27" s="50"/>
      <c r="G27" s="50"/>
      <c r="H27" s="86">
        <f>H17+H24+H26</f>
        <v>7955.032103999999</v>
      </c>
      <c r="I27" s="87" t="s">
        <v>32</v>
      </c>
      <c r="J27" s="88"/>
      <c r="K27" s="89"/>
    </row>
    <row r="28" spans="1:11" ht="13" x14ac:dyDescent="0.3">
      <c r="G28" s="9"/>
      <c r="H28" s="8"/>
    </row>
    <row r="29" spans="1:11" x14ac:dyDescent="0.25">
      <c r="A29" s="81" t="s">
        <v>31</v>
      </c>
      <c r="D29" s="80" t="s">
        <v>36</v>
      </c>
    </row>
  </sheetData>
  <sheetProtection algorithmName="SHA-512" hashValue="0+us5Xccmpzyx8rQVSUT9ubZLe+SMYGJvhrZ6c9PVfrdutPYlOsajDAyxFfhz/hFXQ753SjrYwhk5Y2iuzJ26Q==" saltValue="6GzDK0BH6ah/AB2dM5cPlQ==" spinCount="100000" sheet="1" objects="1" scenarios="1"/>
  <protectedRanges>
    <protectedRange sqref="B6 B7 D6 J15 H26" name="Bereich1"/>
  </protectedRanges>
  <mergeCells count="2">
    <mergeCell ref="C6:C7"/>
    <mergeCell ref="D6:D7"/>
  </mergeCells>
  <hyperlinks>
    <hyperlink ref="D29" r:id="rId1"/>
  </hyperlinks>
  <pageMargins left="0.7" right="0.7" top="0.78740157499999996" bottom="0.78740157499999996" header="0.3" footer="0.3"/>
  <pageSetup paperSize="9" scale="93" orientation="landscape" r:id="rId2"/>
  <headerFooter>
    <oddHeader>&amp;L&amp;D&amp;CBerechnungshilfe für § 27-Projekte
(für geringfügige Anstellungen)&amp;Rgültig ab 01.02.2018</oddHeader>
    <oddFooter>&amp;CSeite &amp;P von 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10" zoomScaleNormal="100" workbookViewId="0">
      <selection activeCell="B11" sqref="B11"/>
    </sheetView>
  </sheetViews>
  <sheetFormatPr baseColWidth="10" defaultRowHeight="12.5" x14ac:dyDescent="0.25"/>
  <cols>
    <col min="1" max="1" width="10.453125" customWidth="1"/>
    <col min="2" max="2" width="11.453125" customWidth="1"/>
    <col min="3" max="3" width="17.54296875" bestFit="1" customWidth="1"/>
    <col min="4" max="4" width="0" hidden="1" customWidth="1"/>
    <col min="5" max="6" width="8.54296875" hidden="1" customWidth="1"/>
    <col min="7" max="7" width="8.54296875" customWidth="1"/>
    <col min="8" max="8" width="22.453125" bestFit="1" customWidth="1"/>
    <col min="9" max="9" width="8.54296875" hidden="1" customWidth="1"/>
    <col min="10" max="10" width="8.54296875" customWidth="1"/>
    <col min="11" max="11" width="28" bestFit="1" customWidth="1"/>
    <col min="12" max="12" width="20.54296875" bestFit="1" customWidth="1"/>
    <col min="13" max="13" width="12.26953125" bestFit="1" customWidth="1"/>
    <col min="14" max="14" width="3.54296875" hidden="1" customWidth="1"/>
    <col min="15" max="15" width="9.7265625" customWidth="1"/>
    <col min="16" max="16" width="13.81640625" customWidth="1"/>
  </cols>
  <sheetData>
    <row r="1" spans="1:26" x14ac:dyDescent="0.25">
      <c r="M1" s="178"/>
      <c r="N1" s="178"/>
      <c r="O1" s="178"/>
      <c r="P1" s="178"/>
      <c r="Q1" s="179"/>
      <c r="R1" s="179"/>
      <c r="S1" s="179"/>
      <c r="T1" s="179"/>
      <c r="U1" s="179"/>
      <c r="V1" s="179"/>
      <c r="W1" s="179"/>
      <c r="X1" s="179"/>
      <c r="Y1" s="179"/>
      <c r="Z1" s="178"/>
    </row>
    <row r="2" spans="1:26" x14ac:dyDescent="0.25">
      <c r="M2" s="178"/>
      <c r="N2" s="178"/>
      <c r="O2" s="178"/>
      <c r="P2" s="178"/>
      <c r="Q2" s="179"/>
      <c r="R2" s="179"/>
      <c r="S2" s="179"/>
      <c r="T2" s="179"/>
      <c r="U2" s="179"/>
      <c r="V2" s="179"/>
      <c r="W2" s="179"/>
      <c r="X2" s="179"/>
      <c r="Y2" s="179"/>
      <c r="Z2" s="178"/>
    </row>
    <row r="3" spans="1:26" ht="14.25" customHeight="1" thickBot="1" x14ac:dyDescent="0.4">
      <c r="A3" s="186" t="s">
        <v>37</v>
      </c>
      <c r="B3" s="186"/>
      <c r="C3" s="63" t="s">
        <v>38</v>
      </c>
      <c r="H3" s="11" t="s">
        <v>39</v>
      </c>
      <c r="I3" s="5"/>
      <c r="J3" s="5"/>
      <c r="K3" s="5"/>
      <c r="L3" s="106"/>
      <c r="M3" s="178"/>
      <c r="N3" s="90"/>
      <c r="P3" t="s">
        <v>40</v>
      </c>
      <c r="Q3" s="107" t="s">
        <v>41</v>
      </c>
      <c r="R3" s="107" t="s">
        <v>41</v>
      </c>
      <c r="S3" s="107" t="s">
        <v>41</v>
      </c>
      <c r="T3" s="107" t="s">
        <v>41</v>
      </c>
      <c r="U3" s="107" t="s">
        <v>41</v>
      </c>
      <c r="V3" s="107" t="s">
        <v>42</v>
      </c>
      <c r="W3" s="108" t="s">
        <v>42</v>
      </c>
      <c r="X3" s="108" t="s">
        <v>42</v>
      </c>
      <c r="Y3" s="108" t="s">
        <v>42</v>
      </c>
    </row>
    <row r="4" spans="1:26" ht="14.25" customHeight="1" thickBot="1" x14ac:dyDescent="0.35">
      <c r="A4" s="186" t="s">
        <v>43</v>
      </c>
      <c r="B4" s="186"/>
      <c r="C4" s="109">
        <v>25.085000000000001</v>
      </c>
      <c r="D4" s="81"/>
      <c r="F4" s="1"/>
      <c r="G4" s="1"/>
      <c r="H4" s="110">
        <v>485.85</v>
      </c>
      <c r="M4" s="178"/>
      <c r="Q4" s="111">
        <v>0.25085000000000002</v>
      </c>
      <c r="R4" s="111">
        <v>0.22084999999999999</v>
      </c>
      <c r="S4" s="111">
        <v>0.21984999999999999</v>
      </c>
      <c r="T4" s="111">
        <v>0.21185000000000001</v>
      </c>
      <c r="U4" s="111">
        <v>0.18085000000000001</v>
      </c>
      <c r="V4" s="111">
        <v>0.2205</v>
      </c>
      <c r="W4" s="111">
        <v>0.2205</v>
      </c>
      <c r="X4" s="111">
        <v>0.18149999999999999</v>
      </c>
      <c r="Y4" s="111">
        <v>0.18149999999999999</v>
      </c>
    </row>
    <row r="5" spans="1:26" ht="14.25" customHeight="1" x14ac:dyDescent="0.3">
      <c r="A5" s="112"/>
      <c r="B5" s="112"/>
      <c r="C5" s="112"/>
      <c r="D5" s="81"/>
      <c r="F5" s="1"/>
      <c r="G5" s="1"/>
      <c r="H5" s="112"/>
      <c r="M5" s="122"/>
    </row>
    <row r="6" spans="1:26" ht="13.5" thickBot="1" x14ac:dyDescent="0.35">
      <c r="A6" s="2"/>
      <c r="C6" s="113"/>
      <c r="E6" s="114"/>
      <c r="F6" s="1"/>
      <c r="G6" s="1"/>
      <c r="H6" s="1"/>
    </row>
    <row r="7" spans="1:26" s="122" customFormat="1" ht="13" x14ac:dyDescent="0.3">
      <c r="A7" s="115" t="s">
        <v>44</v>
      </c>
      <c r="B7" s="116" t="s">
        <v>45</v>
      </c>
      <c r="C7" s="116"/>
      <c r="D7" s="117"/>
      <c r="E7" s="117"/>
      <c r="F7" s="117"/>
      <c r="G7" s="117"/>
      <c r="H7" s="117"/>
      <c r="I7" s="118"/>
      <c r="J7" s="118"/>
      <c r="K7" s="119"/>
      <c r="L7" s="120"/>
      <c r="M7" s="121"/>
      <c r="N7" s="121"/>
      <c r="O7" s="121"/>
    </row>
    <row r="8" spans="1:26" ht="13" thickBot="1" x14ac:dyDescent="0.3">
      <c r="A8" s="32"/>
      <c r="B8" s="31"/>
      <c r="C8" s="18"/>
      <c r="D8" s="18"/>
      <c r="E8" s="18"/>
      <c r="F8" s="18"/>
      <c r="G8" s="18"/>
      <c r="H8" s="18"/>
      <c r="I8" s="19"/>
      <c r="J8" s="19"/>
      <c r="K8" s="123"/>
      <c r="L8" s="124"/>
      <c r="M8" s="123"/>
      <c r="N8" s="123"/>
      <c r="O8" s="123"/>
    </row>
    <row r="9" spans="1:26" ht="13.5" thickBot="1" x14ac:dyDescent="0.35">
      <c r="A9" s="125" t="s">
        <v>46</v>
      </c>
      <c r="B9" s="130"/>
      <c r="C9" s="63" t="s">
        <v>47</v>
      </c>
      <c r="D9" s="19"/>
      <c r="E9" s="19"/>
      <c r="F9" s="126"/>
      <c r="G9" s="126"/>
      <c r="H9" s="19"/>
      <c r="I9" s="19"/>
      <c r="J9" s="19"/>
      <c r="K9" s="123"/>
      <c r="L9" s="124"/>
      <c r="M9" s="123"/>
      <c r="N9" s="123"/>
      <c r="O9" s="123"/>
    </row>
    <row r="10" spans="1:26" ht="13" thickBot="1" x14ac:dyDescent="0.3">
      <c r="A10" s="125"/>
      <c r="B10" s="127">
        <f>B9/(100+C4)*100</f>
        <v>0</v>
      </c>
      <c r="C10" s="123"/>
      <c r="D10" s="128"/>
      <c r="E10" s="129"/>
      <c r="F10" s="128"/>
      <c r="G10" s="128"/>
      <c r="H10" s="19"/>
      <c r="I10" s="19"/>
      <c r="J10" s="19"/>
      <c r="K10" s="123"/>
      <c r="L10" s="124"/>
      <c r="M10" s="123"/>
      <c r="N10" s="123"/>
      <c r="O10" s="123"/>
    </row>
    <row r="11" spans="1:26" ht="13.5" thickBot="1" x14ac:dyDescent="0.35">
      <c r="A11" s="125" t="s">
        <v>46</v>
      </c>
      <c r="B11" s="130">
        <v>4500</v>
      </c>
      <c r="C11" s="131" t="s">
        <v>48</v>
      </c>
      <c r="D11" s="19"/>
      <c r="E11" s="19"/>
      <c r="F11" s="132"/>
      <c r="G11" s="132"/>
      <c r="H11" s="19"/>
      <c r="I11" s="19"/>
      <c r="J11" s="19"/>
      <c r="K11" s="123"/>
      <c r="L11" s="124"/>
      <c r="M11" s="123"/>
      <c r="N11" s="123"/>
      <c r="O11" s="123"/>
    </row>
    <row r="12" spans="1:26" x14ac:dyDescent="0.25">
      <c r="A12" s="46"/>
      <c r="B12" s="19"/>
      <c r="C12" s="19"/>
      <c r="D12" s="19"/>
      <c r="E12" s="19"/>
      <c r="F12" s="132"/>
      <c r="G12" s="132"/>
      <c r="H12" s="19"/>
      <c r="I12" s="19"/>
      <c r="J12" s="19"/>
      <c r="K12" s="123"/>
      <c r="L12" s="124"/>
      <c r="M12" s="123"/>
      <c r="N12" s="123"/>
      <c r="O12" s="123"/>
    </row>
    <row r="13" spans="1:26" ht="13" thickBot="1" x14ac:dyDescent="0.3">
      <c r="A13" s="133" t="s">
        <v>49</v>
      </c>
      <c r="B13" s="134" t="s">
        <v>50</v>
      </c>
      <c r="C13" s="134" t="s">
        <v>51</v>
      </c>
      <c r="D13" s="134" t="s">
        <v>52</v>
      </c>
      <c r="E13" s="134" t="s">
        <v>46</v>
      </c>
      <c r="F13" s="19"/>
      <c r="G13" s="19"/>
      <c r="H13" s="187"/>
      <c r="I13" s="187"/>
      <c r="J13" s="187"/>
      <c r="K13" s="187"/>
      <c r="L13" s="92"/>
      <c r="M13" s="123"/>
      <c r="N13" s="135"/>
      <c r="O13" s="123"/>
    </row>
    <row r="14" spans="1:26" ht="15" thickBot="1" x14ac:dyDescent="0.4">
      <c r="A14" s="136">
        <v>44840</v>
      </c>
      <c r="B14" s="137">
        <v>44865</v>
      </c>
      <c r="C14" s="138">
        <f>IF(AND(A14="",B14=""),0,(B14-A14)+1)</f>
        <v>26</v>
      </c>
      <c r="D14" s="139">
        <f>C14/DAY(EOMONTH(A14,0))</f>
        <v>0.83870967741935487</v>
      </c>
      <c r="E14" s="140">
        <f>B11/D17*D14</f>
        <v>1026.3157894736842</v>
      </c>
      <c r="F14" s="140">
        <f>E14</f>
        <v>1026.3157894736842</v>
      </c>
      <c r="G14" s="140"/>
      <c r="H14" s="141">
        <f>ROUND(F14,2)</f>
        <v>1026.32</v>
      </c>
      <c r="I14" s="142">
        <f>H14</f>
        <v>1026.32</v>
      </c>
      <c r="J14" s="142"/>
      <c r="K14" s="143"/>
      <c r="L14" s="144" t="s">
        <v>55</v>
      </c>
      <c r="M14" s="145"/>
      <c r="N14" s="145"/>
      <c r="O14" s="123"/>
    </row>
    <row r="15" spans="1:26" ht="15" thickBot="1" x14ac:dyDescent="0.4">
      <c r="A15" s="136">
        <v>44866</v>
      </c>
      <c r="B15" s="146">
        <v>44926</v>
      </c>
      <c r="C15" s="138">
        <f>IF(AND(A15="",B15=""),0,(B15-A15)+1)</f>
        <v>61</v>
      </c>
      <c r="D15" s="147">
        <f>DATEDIF(A15,B15,"m")+1</f>
        <v>2</v>
      </c>
      <c r="E15" s="140">
        <f>B11/D17</f>
        <v>1223.6842105263156</v>
      </c>
      <c r="F15" s="140">
        <f>E15*D15</f>
        <v>2447.3684210526312</v>
      </c>
      <c r="G15" s="140"/>
      <c r="H15" s="148">
        <f>ROUND(E15,2)</f>
        <v>1223.68</v>
      </c>
      <c r="I15" s="142">
        <f>H15*D15</f>
        <v>2447.36</v>
      </c>
      <c r="J15" s="142"/>
      <c r="K15" s="149" t="str">
        <f>IF(H15&gt;H4,"Betrag &gt; Geringfügigkeitsgrenze",IF(H15&lt;=H4,"Betrag ist geringfügig"))</f>
        <v>Betrag &gt; Geringfügigkeitsgrenze</v>
      </c>
      <c r="L15" s="150">
        <f>H15</f>
        <v>1223.68</v>
      </c>
      <c r="M15" s="145"/>
      <c r="N15" s="151"/>
      <c r="O15" s="123"/>
    </row>
    <row r="16" spans="1:26" ht="15" thickBot="1" x14ac:dyDescent="0.4">
      <c r="A16" s="136">
        <v>44927</v>
      </c>
      <c r="B16" s="137">
        <v>44952</v>
      </c>
      <c r="C16" s="138">
        <f>IF(AND(A16="",B16=""),0,(B16-A16)+1)</f>
        <v>26</v>
      </c>
      <c r="D16" s="139">
        <f>C16/DAY(EOMONTH(A16,0))</f>
        <v>0.83870967741935487</v>
      </c>
      <c r="E16" s="140">
        <f>B11/D17*D16</f>
        <v>1026.3157894736842</v>
      </c>
      <c r="F16" s="140">
        <f>E16</f>
        <v>1026.3157894736842</v>
      </c>
      <c r="G16" s="140"/>
      <c r="H16" s="152">
        <f>ROUND(F16,2)</f>
        <v>1026.32</v>
      </c>
      <c r="I16" s="142">
        <f>H16</f>
        <v>1026.32</v>
      </c>
      <c r="J16" s="142"/>
      <c r="K16" s="143"/>
      <c r="L16" s="153"/>
      <c r="M16" s="145"/>
      <c r="N16" s="145"/>
      <c r="O16" s="123"/>
    </row>
    <row r="17" spans="1:15" ht="13.5" thickBot="1" x14ac:dyDescent="0.35">
      <c r="A17" s="97"/>
      <c r="B17" s="154"/>
      <c r="C17" s="155">
        <f>SUM(C14:C16)</f>
        <v>113</v>
      </c>
      <c r="D17" s="54">
        <f>SUM(D14:D16)</f>
        <v>3.67741935483871</v>
      </c>
      <c r="E17" s="156"/>
      <c r="F17" s="156">
        <f>SUM(F14:F16)</f>
        <v>4500</v>
      </c>
      <c r="G17" s="156"/>
      <c r="H17" s="157"/>
      <c r="I17" s="37"/>
      <c r="J17" s="37"/>
      <c r="K17" s="158">
        <f>SUM(I14:I16)</f>
        <v>4500</v>
      </c>
      <c r="L17" s="159" t="str">
        <f>IF(K17&gt;B11,"Achtung: Betrag übersteigt das Budget",IF(B11&lt;=B11,""))</f>
        <v/>
      </c>
      <c r="M17" s="145"/>
      <c r="N17" s="145"/>
      <c r="O17" s="123"/>
    </row>
    <row r="18" spans="1:15" ht="13" x14ac:dyDescent="0.3">
      <c r="A18" s="19"/>
      <c r="B18" s="160"/>
      <c r="C18" s="161"/>
      <c r="D18" s="45"/>
      <c r="E18" s="140"/>
      <c r="F18" s="140"/>
      <c r="G18" s="140"/>
      <c r="H18" s="143"/>
      <c r="I18" s="19"/>
      <c r="J18" s="19"/>
      <c r="K18" s="162"/>
      <c r="L18" s="163"/>
      <c r="M18" s="145"/>
      <c r="N18" s="145"/>
      <c r="O18" s="123"/>
    </row>
    <row r="19" spans="1:15" ht="13" thickBot="1" x14ac:dyDescent="0.3">
      <c r="D19" s="81"/>
      <c r="H19" s="81"/>
      <c r="I19" s="164"/>
      <c r="J19" s="164"/>
      <c r="K19" s="165"/>
      <c r="L19" s="81"/>
      <c r="M19" s="81"/>
      <c r="N19" s="81"/>
      <c r="O19" s="81"/>
    </row>
    <row r="20" spans="1:15" ht="13" x14ac:dyDescent="0.3">
      <c r="A20" s="115" t="s">
        <v>44</v>
      </c>
      <c r="B20" s="116" t="s">
        <v>53</v>
      </c>
      <c r="C20" s="116"/>
      <c r="D20" s="166"/>
      <c r="E20" s="16"/>
      <c r="F20" s="16"/>
      <c r="G20" s="16"/>
      <c r="H20" s="166"/>
      <c r="I20" s="16"/>
      <c r="J20" s="16"/>
      <c r="K20" s="166"/>
      <c r="L20" s="167"/>
      <c r="M20" s="123"/>
      <c r="N20" s="123"/>
      <c r="O20" s="123"/>
    </row>
    <row r="21" spans="1:15" ht="13" thickBot="1" x14ac:dyDescent="0.3">
      <c r="A21" s="46"/>
      <c r="B21" s="19"/>
      <c r="C21" s="19"/>
      <c r="D21" s="123"/>
      <c r="E21" s="19"/>
      <c r="F21" s="19"/>
      <c r="G21" s="19"/>
      <c r="H21" s="123"/>
      <c r="I21" s="19"/>
      <c r="J21" s="19"/>
      <c r="K21" s="123"/>
      <c r="L21" s="124"/>
      <c r="M21" s="123"/>
      <c r="N21" s="123"/>
      <c r="O21" s="123"/>
    </row>
    <row r="22" spans="1:15" ht="13.5" thickBot="1" x14ac:dyDescent="0.35">
      <c r="A22" s="125" t="s">
        <v>46</v>
      </c>
      <c r="B22" s="130"/>
      <c r="C22" s="63" t="s">
        <v>47</v>
      </c>
      <c r="D22" s="123"/>
      <c r="E22" s="19"/>
      <c r="F22" s="126"/>
      <c r="G22" s="126"/>
      <c r="H22" s="123"/>
      <c r="I22" s="19"/>
      <c r="J22" s="19"/>
      <c r="K22" s="123"/>
      <c r="L22" s="124"/>
      <c r="M22" s="123"/>
      <c r="N22" s="123"/>
      <c r="O22" s="123"/>
    </row>
    <row r="23" spans="1:15" ht="13" thickBot="1" x14ac:dyDescent="0.3">
      <c r="A23" s="125"/>
      <c r="B23" s="127">
        <f>B22/(100+C4)*100</f>
        <v>0</v>
      </c>
      <c r="C23" s="123"/>
      <c r="D23" s="145"/>
      <c r="E23" s="129"/>
      <c r="F23" s="128"/>
      <c r="G23" s="128"/>
      <c r="H23" s="123"/>
      <c r="I23" s="19"/>
      <c r="J23" s="19"/>
      <c r="K23" s="123"/>
      <c r="L23" s="124"/>
      <c r="M23" s="123"/>
      <c r="N23" s="123"/>
      <c r="O23" s="123"/>
    </row>
    <row r="24" spans="1:15" ht="13.5" thickBot="1" x14ac:dyDescent="0.35">
      <c r="A24" s="125" t="s">
        <v>46</v>
      </c>
      <c r="B24" s="130">
        <v>4805.24</v>
      </c>
      <c r="C24" s="131" t="s">
        <v>48</v>
      </c>
      <c r="D24" s="123"/>
      <c r="E24" s="19"/>
      <c r="F24" s="132"/>
      <c r="G24" s="132"/>
      <c r="H24" s="123"/>
      <c r="I24" s="19"/>
      <c r="J24" s="19"/>
      <c r="K24" s="123"/>
      <c r="L24" s="124"/>
      <c r="M24" s="123"/>
      <c r="N24" s="123"/>
      <c r="O24" s="123"/>
    </row>
    <row r="25" spans="1:15" x14ac:dyDescent="0.25">
      <c r="A25" s="46"/>
      <c r="B25" s="19"/>
      <c r="C25" s="19"/>
      <c r="D25" s="123"/>
      <c r="E25" s="19"/>
      <c r="F25" s="132"/>
      <c r="G25" s="132"/>
      <c r="H25" s="123"/>
      <c r="I25" s="19"/>
      <c r="J25" s="19"/>
      <c r="K25" s="123"/>
      <c r="L25" s="124"/>
      <c r="M25" s="123"/>
      <c r="N25" s="123"/>
      <c r="O25" s="123"/>
    </row>
    <row r="26" spans="1:15" ht="13" thickBot="1" x14ac:dyDescent="0.3">
      <c r="A26" s="133" t="s">
        <v>49</v>
      </c>
      <c r="B26" s="134" t="s">
        <v>50</v>
      </c>
      <c r="C26" s="134" t="s">
        <v>51</v>
      </c>
      <c r="D26" s="168" t="s">
        <v>52</v>
      </c>
      <c r="E26" s="134" t="s">
        <v>46</v>
      </c>
      <c r="F26" s="19"/>
      <c r="G26" s="19"/>
      <c r="H26" s="187"/>
      <c r="I26" s="187"/>
      <c r="J26" s="187"/>
      <c r="K26" s="187"/>
      <c r="L26" s="144" t="s">
        <v>55</v>
      </c>
      <c r="M26" s="123"/>
      <c r="N26" s="123"/>
      <c r="O26" s="123"/>
    </row>
    <row r="27" spans="1:15" ht="15" thickBot="1" x14ac:dyDescent="0.4">
      <c r="A27" s="136">
        <v>44635</v>
      </c>
      <c r="B27" s="137">
        <v>44651</v>
      </c>
      <c r="C27" s="138">
        <f>IF(AND(A27="",B27=""),0,(B27-A27)+1)</f>
        <v>17</v>
      </c>
      <c r="D27" s="139">
        <f>C27/DAY(EOMONTH(A27,0))</f>
        <v>0.54838709677419351</v>
      </c>
      <c r="E27" s="140">
        <f>B24/D29*D27</f>
        <v>4805.24</v>
      </c>
      <c r="F27" s="140">
        <f>E27</f>
        <v>4805.24</v>
      </c>
      <c r="G27" s="140"/>
      <c r="H27" s="141">
        <f>ROUND(F27,2)</f>
        <v>4805.24</v>
      </c>
      <c r="I27" s="142">
        <f>H27</f>
        <v>4805.24</v>
      </c>
      <c r="J27" s="142"/>
      <c r="K27" s="143" t="str">
        <f>IF(H27&gt;H4,"Betrag &gt; Geringfügigkeitsgrenze",IF(H27&lt;=H4,"Betrag ist geringfügig"))</f>
        <v>Betrag &gt; Geringfügigkeitsgrenze</v>
      </c>
      <c r="L27" s="150">
        <f>H27/C27*N27</f>
        <v>8762.4964705882339</v>
      </c>
      <c r="M27" s="145"/>
      <c r="N27" s="169">
        <f>DAY(DATE(YEAR(B27),MONTH(B27)+1,1)-1)</f>
        <v>31</v>
      </c>
      <c r="O27" s="123"/>
    </row>
    <row r="28" spans="1:15" ht="15" thickBot="1" x14ac:dyDescent="0.4">
      <c r="A28" s="136"/>
      <c r="B28" s="137"/>
      <c r="C28" s="138">
        <f>IF(AND(A28="",B28=""),0,(B28-A28)+1)</f>
        <v>0</v>
      </c>
      <c r="D28" s="139">
        <f>C28/DAY(EOMONTH(A28,0))</f>
        <v>0</v>
      </c>
      <c r="E28" s="140">
        <f>B24/D29*D28</f>
        <v>0</v>
      </c>
      <c r="F28" s="140">
        <f>E28</f>
        <v>0</v>
      </c>
      <c r="G28" s="140"/>
      <c r="H28" s="152">
        <f>ROUND(F28,2)</f>
        <v>0</v>
      </c>
      <c r="I28" s="142">
        <f>H28</f>
        <v>0</v>
      </c>
      <c r="J28" s="142"/>
      <c r="K28" s="143" t="str">
        <f>IF(H28&gt;H4,"Betrag &gt; Geringfügigkeitsgrenze",IF(H28&lt;=H4,"Betrag ist geringfügig"))</f>
        <v>Betrag ist geringfügig</v>
      </c>
      <c r="L28" s="150" t="e">
        <f>H28/C28*N28</f>
        <v>#DIV/0!</v>
      </c>
      <c r="M28" s="145"/>
      <c r="N28" s="169">
        <f>DAY(DATE(YEAR(B28),MONTH(B28)+1,1)-1)</f>
        <v>31</v>
      </c>
      <c r="O28" s="123"/>
    </row>
    <row r="29" spans="1:15" ht="13.5" thickBot="1" x14ac:dyDescent="0.35">
      <c r="A29" s="97"/>
      <c r="B29" s="154"/>
      <c r="C29" s="155">
        <f>SUM(C27:C28)</f>
        <v>17</v>
      </c>
      <c r="D29" s="170">
        <f>SUM(D27:D28)</f>
        <v>0.54838709677419351</v>
      </c>
      <c r="E29" s="156"/>
      <c r="F29" s="156">
        <f>SUM(F27:F28)</f>
        <v>4805.24</v>
      </c>
      <c r="G29" s="156"/>
      <c r="H29" s="157"/>
      <c r="I29" s="37"/>
      <c r="J29" s="37"/>
      <c r="K29" s="158">
        <f>SUM(I27:I28)</f>
        <v>4805.24</v>
      </c>
      <c r="L29" s="171" t="str">
        <f>IF(K29&gt;B24,"Achtung: Betrag übersteigt das Budget",IF(B24&lt;=B24,""))</f>
        <v/>
      </c>
      <c r="M29" s="145"/>
      <c r="N29" s="123"/>
      <c r="O29" s="123"/>
    </row>
    <row r="30" spans="1:15" ht="13" x14ac:dyDescent="0.3">
      <c r="A30" s="19"/>
      <c r="B30" s="160"/>
      <c r="C30" s="161"/>
      <c r="D30" s="140"/>
      <c r="E30" s="140"/>
      <c r="F30" s="140"/>
      <c r="G30" s="140"/>
      <c r="H30" s="143"/>
      <c r="I30" s="19"/>
      <c r="J30" s="19"/>
      <c r="K30" s="172"/>
      <c r="L30" s="163"/>
      <c r="M30" s="145"/>
      <c r="N30" s="123"/>
      <c r="O30" s="123"/>
    </row>
    <row r="31" spans="1:15" ht="13" thickBot="1" x14ac:dyDescent="0.3">
      <c r="H31" s="81"/>
      <c r="K31" s="81"/>
      <c r="L31" s="81"/>
      <c r="M31" s="81"/>
      <c r="N31" s="81"/>
      <c r="O31" s="81"/>
    </row>
    <row r="32" spans="1:15" ht="13" x14ac:dyDescent="0.3">
      <c r="A32" s="115" t="s">
        <v>44</v>
      </c>
      <c r="B32" s="116" t="s">
        <v>54</v>
      </c>
      <c r="C32" s="116"/>
      <c r="D32" s="173"/>
      <c r="E32" s="16"/>
      <c r="F32" s="16"/>
      <c r="G32" s="116"/>
      <c r="H32" s="166"/>
      <c r="I32" s="16"/>
      <c r="J32" s="16"/>
      <c r="K32" s="166"/>
      <c r="L32" s="167"/>
      <c r="M32" s="123"/>
      <c r="N32" s="123"/>
      <c r="O32" s="123"/>
    </row>
    <row r="33" spans="1:18" ht="13" thickBot="1" x14ac:dyDescent="0.3">
      <c r="A33" s="46"/>
      <c r="B33" s="19"/>
      <c r="C33" s="19"/>
      <c r="D33" s="19"/>
      <c r="E33" s="19"/>
      <c r="F33" s="19"/>
      <c r="G33" s="19"/>
      <c r="H33" s="123"/>
      <c r="I33" s="19"/>
      <c r="J33" s="19"/>
      <c r="K33" s="123"/>
      <c r="L33" s="124"/>
      <c r="M33" s="123"/>
      <c r="N33" s="123"/>
      <c r="O33" s="123"/>
    </row>
    <row r="34" spans="1:18" ht="13.5" thickBot="1" x14ac:dyDescent="0.35">
      <c r="A34" s="125" t="s">
        <v>46</v>
      </c>
      <c r="B34" s="130"/>
      <c r="C34" s="63" t="s">
        <v>47</v>
      </c>
      <c r="D34" s="19"/>
      <c r="E34" s="19"/>
      <c r="F34" s="126"/>
      <c r="G34" s="126"/>
      <c r="H34" s="123"/>
      <c r="I34" s="19"/>
      <c r="J34" s="19"/>
      <c r="K34" s="123"/>
      <c r="L34" s="124"/>
      <c r="M34" s="123"/>
      <c r="N34" s="123"/>
      <c r="O34" s="123"/>
    </row>
    <row r="35" spans="1:18" ht="13" thickBot="1" x14ac:dyDescent="0.3">
      <c r="A35" s="125"/>
      <c r="B35" s="127">
        <f>B34/(100+C4)*100</f>
        <v>0</v>
      </c>
      <c r="C35" s="123"/>
      <c r="D35" s="128"/>
      <c r="E35" s="129"/>
      <c r="F35" s="128"/>
      <c r="G35" s="128"/>
      <c r="H35" s="123"/>
      <c r="I35" s="19"/>
      <c r="J35" s="19"/>
      <c r="K35" s="123"/>
      <c r="L35" s="124"/>
      <c r="M35" s="123"/>
      <c r="N35" s="123"/>
      <c r="O35" s="123"/>
    </row>
    <row r="36" spans="1:18" ht="13.5" thickBot="1" x14ac:dyDescent="0.35">
      <c r="A36" s="125" t="s">
        <v>46</v>
      </c>
      <c r="B36" s="130">
        <v>1462.9</v>
      </c>
      <c r="C36" s="131" t="s">
        <v>48</v>
      </c>
      <c r="D36" s="19"/>
      <c r="E36" s="19"/>
      <c r="F36" s="132"/>
      <c r="G36" s="132"/>
      <c r="H36" s="123"/>
      <c r="I36" s="19"/>
      <c r="J36" s="19"/>
      <c r="K36" s="123"/>
      <c r="L36" s="124"/>
      <c r="M36" s="123"/>
      <c r="N36" s="123"/>
      <c r="O36" s="123"/>
    </row>
    <row r="37" spans="1:18" x14ac:dyDescent="0.25">
      <c r="A37" s="46"/>
      <c r="B37" s="19"/>
      <c r="C37" s="19"/>
      <c r="D37" s="19"/>
      <c r="E37" s="19"/>
      <c r="F37" s="132"/>
      <c r="G37" s="132"/>
      <c r="H37" s="123"/>
      <c r="I37" s="19"/>
      <c r="J37" s="19"/>
      <c r="K37" s="123"/>
      <c r="L37" s="124"/>
      <c r="M37" s="123"/>
      <c r="N37" s="123"/>
      <c r="O37" s="123"/>
    </row>
    <row r="38" spans="1:18" ht="13" thickBot="1" x14ac:dyDescent="0.3">
      <c r="A38" s="133" t="s">
        <v>49</v>
      </c>
      <c r="B38" s="134" t="s">
        <v>50</v>
      </c>
      <c r="C38" s="134" t="s">
        <v>51</v>
      </c>
      <c r="D38" s="134" t="s">
        <v>52</v>
      </c>
      <c r="E38" s="134" t="s">
        <v>46</v>
      </c>
      <c r="F38" s="19"/>
      <c r="G38" s="19"/>
      <c r="H38" s="188"/>
      <c r="I38" s="188"/>
      <c r="J38" s="188"/>
      <c r="K38" s="188"/>
      <c r="L38" s="144" t="s">
        <v>55</v>
      </c>
      <c r="M38" s="123"/>
      <c r="N38" s="123"/>
      <c r="O38" s="123"/>
      <c r="P38" s="19"/>
    </row>
    <row r="39" spans="1:18" ht="15" thickBot="1" x14ac:dyDescent="0.4">
      <c r="A39" s="136">
        <v>44572</v>
      </c>
      <c r="B39" s="137">
        <v>44592</v>
      </c>
      <c r="C39" s="138">
        <f>IF(AND(A39="",B39=""),0,(B39-A39)+1)</f>
        <v>21</v>
      </c>
      <c r="D39" s="139">
        <f>C39/DAY(EOMONTH(A39,0))</f>
        <v>0.67741935483870963</v>
      </c>
      <c r="E39" s="140">
        <f>B36/D41*D39</f>
        <v>617.06255380200855</v>
      </c>
      <c r="F39" s="140">
        <f>E39</f>
        <v>617.06255380200855</v>
      </c>
      <c r="G39" s="140"/>
      <c r="H39" s="141">
        <f>ROUND(F39,2)</f>
        <v>617.05999999999995</v>
      </c>
      <c r="I39" s="142">
        <f>H39</f>
        <v>617.05999999999995</v>
      </c>
      <c r="J39" s="142"/>
      <c r="K39" s="143" t="str">
        <f>IF(H39&gt;H4,"Betrag &gt; Geringfügigkeitsgrenze",IF(H39&lt;=H4,"Betrag ist geringfügig"))</f>
        <v>Betrag &gt; Geringfügigkeitsgrenze</v>
      </c>
      <c r="L39" s="150">
        <f>H39/C39*N39</f>
        <v>910.89809523809515</v>
      </c>
      <c r="M39" s="145"/>
      <c r="N39" s="169">
        <f>DAY(DATE(YEAR(B39),MONTH(B39)+1,1)-1)</f>
        <v>31</v>
      </c>
      <c r="O39" s="123"/>
      <c r="P39" s="128"/>
      <c r="Q39" s="174"/>
      <c r="R39" s="175"/>
    </row>
    <row r="40" spans="1:18" ht="15" thickBot="1" x14ac:dyDescent="0.4">
      <c r="A40" s="136">
        <v>44593</v>
      </c>
      <c r="B40" s="137">
        <v>44618</v>
      </c>
      <c r="C40" s="138">
        <f>IF(AND(A40="",B40=""),0,(B40-A40)+1)</f>
        <v>26</v>
      </c>
      <c r="D40" s="139">
        <f>C40/DAY(EOMONTH(A40,0))</f>
        <v>0.9285714285714286</v>
      </c>
      <c r="E40" s="140">
        <f>B36/D41*D40</f>
        <v>845.83744619799143</v>
      </c>
      <c r="F40" s="140">
        <f>E40</f>
        <v>845.83744619799143</v>
      </c>
      <c r="G40" s="140"/>
      <c r="H40" s="152">
        <f>ROUND(F40,2)</f>
        <v>845.84</v>
      </c>
      <c r="I40" s="142">
        <f>H40</f>
        <v>845.84</v>
      </c>
      <c r="J40" s="142"/>
      <c r="K40" s="143" t="str">
        <f>IF(H40&gt;H4,"Betrag &gt; Geringfügigkeitsgrenze",IF(H40&lt;=H4,"Betrag ist geringfügig"))</f>
        <v>Betrag &gt; Geringfügigkeitsgrenze</v>
      </c>
      <c r="L40" s="150">
        <f>H40/C40*N40</f>
        <v>910.90461538461545</v>
      </c>
      <c r="M40" s="145"/>
      <c r="N40" s="169">
        <f>DAY(DATE(YEAR(B40),MONTH(B40)+1,1)-1)</f>
        <v>28</v>
      </c>
      <c r="O40" s="123"/>
      <c r="P40" s="128"/>
    </row>
    <row r="41" spans="1:18" ht="13.5" thickBot="1" x14ac:dyDescent="0.35">
      <c r="A41" s="97"/>
      <c r="B41" s="154"/>
      <c r="C41" s="155">
        <f>SUM(C39:C40)</f>
        <v>47</v>
      </c>
      <c r="D41" s="170">
        <f>SUM(D39:D40)</f>
        <v>1.6059907834101383</v>
      </c>
      <c r="E41" s="156"/>
      <c r="F41" s="156">
        <f>SUM(F39:F40)</f>
        <v>1462.9</v>
      </c>
      <c r="G41" s="156"/>
      <c r="H41" s="157"/>
      <c r="I41" s="37"/>
      <c r="J41" s="37"/>
      <c r="K41" s="158">
        <f>SUM(I39:I40)</f>
        <v>1462.9</v>
      </c>
      <c r="L41" s="171" t="str">
        <f>IF(K41&gt;B36,"Achtung: Betrag übersteigt das Budget",IF(B36&lt;=B36,""))</f>
        <v/>
      </c>
      <c r="M41" s="145"/>
      <c r="N41" s="123"/>
      <c r="O41" s="123"/>
      <c r="P41" s="19"/>
    </row>
    <row r="42" spans="1:18" x14ac:dyDescent="0.25">
      <c r="O42" s="19"/>
      <c r="P42" s="19"/>
    </row>
    <row r="44" spans="1:18" ht="14" x14ac:dyDescent="0.3">
      <c r="F44" s="176"/>
      <c r="G44" s="176"/>
    </row>
    <row r="45" spans="1:18" x14ac:dyDescent="0.25">
      <c r="I45" s="177"/>
      <c r="J45" s="177"/>
    </row>
    <row r="46" spans="1:18" x14ac:dyDescent="0.25">
      <c r="I46" s="177"/>
      <c r="J46" s="177"/>
    </row>
  </sheetData>
  <sheetProtection algorithmName="SHA-512" hashValue="kELiL5RuayYpwsukF36ZSi9ssPxB7tlHCnQ1v6pKNzfv3afcyVuCU4+P+ix9ihncj1sLEPCzqWHX8qP/M6rU/g==" saltValue="bL+pmHOo1TiQH3CXlF1aJw==" spinCount="100000" sheet="1" objects="1" scenarios="1"/>
  <mergeCells count="5">
    <mergeCell ref="A3:B3"/>
    <mergeCell ref="A4:B4"/>
    <mergeCell ref="H13:K13"/>
    <mergeCell ref="H26:K26"/>
    <mergeCell ref="H38:K3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&amp;L&amp;8&amp;D&amp;C&amp;8Berechnungshilfe für freie Dienstverträge - Werkverträge
&amp;R&amp;8gültig ab 01.02.2018
</oddHeader>
    <oddFooter>&amp;C&amp;8Seite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§ 26</vt:lpstr>
      <vt:lpstr>§ 27 und sonstige</vt:lpstr>
      <vt:lpstr>§ 26 geringfügig</vt:lpstr>
      <vt:lpstr>§ 27 geringfügig</vt:lpstr>
      <vt:lpstr>freier DV - WV</vt:lpstr>
      <vt:lpstr>'§ 26'!Druckbereich</vt:lpstr>
      <vt:lpstr>'§ 26 geringfügig'!Druckbereich</vt:lpstr>
      <vt:lpstr>'§ 27 geringfügig'!Druckbereich</vt:lpstr>
      <vt:lpstr>'§ 27 und sonstige'!Druckbereich</vt:lpstr>
      <vt:lpstr>'freier DV - WV'!Druckbereich</vt:lpstr>
    </vt:vector>
  </TitlesOfParts>
  <Company>ZID/UNIVIE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willena7</dc:creator>
  <cp:lastModifiedBy>Harald Schwab</cp:lastModifiedBy>
  <cp:lastPrinted>2018-01-20T11:59:12Z</cp:lastPrinted>
  <dcterms:created xsi:type="dcterms:W3CDTF">2006-09-29T09:14:55Z</dcterms:created>
  <dcterms:modified xsi:type="dcterms:W3CDTF">2022-08-30T08:08:02Z</dcterms:modified>
</cp:coreProperties>
</file>